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donniepeal1/Desktop/ER Resources  - as of 2022-2023/"/>
    </mc:Choice>
  </mc:AlternateContent>
  <xr:revisionPtr revIDLastSave="0" documentId="8_{28D9ADA2-2AB3-4C45-AC14-10BD1D4265F1}" xr6:coauthVersionLast="47" xr6:coauthVersionMax="47" xr10:uidLastSave="{00000000-0000-0000-0000-000000000000}"/>
  <bookViews>
    <workbookView xWindow="60" yWindow="500" windowWidth="28640" windowHeight="16680" xr2:uid="{00000000-000D-0000-FFFF-FFFF00000000}"/>
  </bookViews>
  <sheets>
    <sheet name="Domain, IEQ Scores, &amp; eleot Avg" sheetId="9" r:id="rId1"/>
    <sheet name="Cultural Context Domain" sheetId="12" r:id="rId2"/>
    <sheet name="Leadership Capacity Domain" sheetId="7" r:id="rId3"/>
    <sheet name="Learning Capacity Domain" sheetId="2" r:id="rId4"/>
    <sheet name="Resource Capacity Domain" sheetId="6" r:id="rId5"/>
    <sheet name="Early Learning Standard 4" sheetId="8" r:id="rId6"/>
    <sheet name="eleot Worksheet" sheetId="11" r:id="rId7"/>
  </sheets>
  <definedNames>
    <definedName name="_xlnm.Print_Area" localSheetId="6">'eleot Worksheet'!$A$1:$AN$21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7" l="1"/>
  <c r="P52" i="7"/>
  <c r="P50" i="7"/>
  <c r="B49" i="7" l="1"/>
  <c r="P58" i="12"/>
  <c r="P72" i="12" l="1"/>
  <c r="P70" i="12"/>
  <c r="P68" i="12"/>
  <c r="P66" i="12"/>
  <c r="P62" i="12"/>
  <c r="P60" i="12"/>
  <c r="P56" i="12"/>
  <c r="B55" i="12" s="1"/>
  <c r="P50" i="12"/>
  <c r="P48" i="12"/>
  <c r="P46" i="12"/>
  <c r="P44" i="12"/>
  <c r="P42" i="12"/>
  <c r="P36" i="12"/>
  <c r="P34" i="12"/>
  <c r="P32" i="12"/>
  <c r="P30" i="12"/>
  <c r="P28" i="12"/>
  <c r="P24" i="12"/>
  <c r="P22" i="12"/>
  <c r="P26" i="12"/>
  <c r="P20" i="12"/>
  <c r="P18" i="12"/>
  <c r="P16" i="12"/>
  <c r="P14" i="12"/>
  <c r="P12" i="12"/>
  <c r="P8" i="12"/>
  <c r="P6" i="12"/>
  <c r="P64" i="12"/>
  <c r="P54" i="12"/>
  <c r="P52" i="12"/>
  <c r="B48" i="12"/>
  <c r="B47" i="12"/>
  <c r="B42" i="12"/>
  <c r="B41" i="12"/>
  <c r="P40" i="12"/>
  <c r="B40" i="12"/>
  <c r="B39" i="12"/>
  <c r="P38" i="12"/>
  <c r="B38" i="12"/>
  <c r="B37" i="12"/>
  <c r="B36" i="12"/>
  <c r="B34" i="12"/>
  <c r="B33" i="12"/>
  <c r="B24" i="12"/>
  <c r="B23" i="12"/>
  <c r="B22" i="12"/>
  <c r="B21" i="12"/>
  <c r="B20" i="12"/>
  <c r="B18" i="12"/>
  <c r="B17" i="12"/>
  <c r="P10" i="12"/>
  <c r="B10" i="12"/>
  <c r="B9" i="12"/>
  <c r="B8" i="12"/>
  <c r="B7" i="12"/>
  <c r="B6" i="12"/>
  <c r="B65" i="12" l="1"/>
  <c r="B49" i="12"/>
  <c r="B35" i="12"/>
  <c r="B19" i="12"/>
  <c r="B5" i="12"/>
  <c r="P14" i="6"/>
  <c r="P12" i="6"/>
  <c r="P10" i="6"/>
  <c r="P30" i="2"/>
  <c r="P20" i="7"/>
  <c r="P18" i="7"/>
  <c r="D74" i="12" l="1"/>
  <c r="B3" i="9" s="1"/>
  <c r="B80" i="12"/>
  <c r="B77" i="12"/>
  <c r="B78" i="12"/>
  <c r="B79" i="12"/>
  <c r="P8" i="7"/>
  <c r="P20" i="6" l="1"/>
  <c r="P22" i="6" l="1"/>
  <c r="B35" i="8" l="1"/>
  <c r="B34" i="8"/>
  <c r="B33" i="8"/>
  <c r="B32" i="8"/>
  <c r="F6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B29" i="8" s="1"/>
  <c r="Q5" i="11" l="1"/>
  <c r="P6" i="7"/>
  <c r="P10" i="7"/>
  <c r="P14" i="7"/>
  <c r="P16" i="7"/>
  <c r="P22" i="7"/>
  <c r="P24" i="7"/>
  <c r="P28" i="7"/>
  <c r="P30" i="7"/>
  <c r="P32" i="7"/>
  <c r="P34" i="7"/>
  <c r="P36" i="7"/>
  <c r="P38" i="7"/>
  <c r="P40" i="7"/>
  <c r="P42" i="7"/>
  <c r="P44" i="7"/>
  <c r="P46" i="7"/>
  <c r="P48" i="7"/>
  <c r="P56" i="7"/>
  <c r="P58" i="7"/>
  <c r="P60" i="7"/>
  <c r="P62" i="7"/>
  <c r="P64" i="7"/>
  <c r="P66" i="7"/>
  <c r="P68" i="7"/>
  <c r="P70" i="7"/>
  <c r="P72" i="7"/>
  <c r="P74" i="7"/>
  <c r="P76" i="7"/>
  <c r="P78" i="7"/>
  <c r="P80" i="7"/>
  <c r="P82" i="7"/>
  <c r="P84" i="7"/>
  <c r="P86" i="7"/>
  <c r="P6" i="2"/>
  <c r="P8" i="2"/>
  <c r="P10" i="2"/>
  <c r="P24" i="2"/>
  <c r="P26" i="2"/>
  <c r="B23" i="2" s="1"/>
  <c r="P28" i="2"/>
  <c r="P34" i="2"/>
  <c r="P36" i="2"/>
  <c r="P40" i="2"/>
  <c r="P42" i="2"/>
  <c r="P44" i="2"/>
  <c r="P46" i="2"/>
  <c r="P48" i="2"/>
  <c r="P50" i="2"/>
  <c r="P52" i="2"/>
  <c r="P54" i="2"/>
  <c r="P56" i="2"/>
  <c r="P58" i="2"/>
  <c r="P60" i="2"/>
  <c r="P64" i="2"/>
  <c r="P62" i="2"/>
  <c r="P66" i="2"/>
  <c r="P68" i="2"/>
  <c r="P70" i="2"/>
  <c r="P72" i="2"/>
  <c r="P74" i="2"/>
  <c r="P76" i="2"/>
  <c r="B75" i="2" s="1"/>
  <c r="P78" i="2"/>
  <c r="P80" i="2"/>
  <c r="P82" i="2"/>
  <c r="P84" i="2"/>
  <c r="P6" i="6"/>
  <c r="P8" i="6"/>
  <c r="P16" i="6"/>
  <c r="P18" i="6"/>
  <c r="P24" i="6"/>
  <c r="P26" i="6"/>
  <c r="P28" i="6"/>
  <c r="P30" i="6"/>
  <c r="P32" i="6"/>
  <c r="P34" i="6"/>
  <c r="P36" i="6"/>
  <c r="P38" i="6"/>
  <c r="P40" i="6"/>
  <c r="P42" i="6"/>
  <c r="P44" i="6"/>
  <c r="P46" i="6"/>
  <c r="P48" i="6"/>
  <c r="P50" i="6"/>
  <c r="P52" i="6"/>
  <c r="P54" i="6"/>
  <c r="P56" i="6"/>
  <c r="P58" i="6"/>
  <c r="P60" i="6"/>
  <c r="P62" i="6"/>
  <c r="P64" i="6"/>
  <c r="P66" i="6"/>
  <c r="P68" i="6"/>
  <c r="B11" i="9"/>
  <c r="AA5" i="11"/>
  <c r="AE19" i="11" s="1"/>
  <c r="B28" i="9" s="1"/>
  <c r="AB5" i="11"/>
  <c r="AC5" i="11"/>
  <c r="W5" i="11"/>
  <c r="X5" i="11"/>
  <c r="AE17" i="11" s="1"/>
  <c r="B27" i="9" s="1"/>
  <c r="Y5" i="11"/>
  <c r="Z5" i="11"/>
  <c r="R5" i="11"/>
  <c r="R4" i="11" s="1"/>
  <c r="S5" i="11"/>
  <c r="T5" i="11"/>
  <c r="U5" i="11"/>
  <c r="N5" i="11"/>
  <c r="AE13" i="11" s="1"/>
  <c r="B25" i="9" s="1"/>
  <c r="O5" i="11"/>
  <c r="P5" i="11"/>
  <c r="J5" i="11"/>
  <c r="J4" i="11" s="1"/>
  <c r="K5" i="11"/>
  <c r="AE11" i="11" s="1"/>
  <c r="B24" i="9" s="1"/>
  <c r="L5" i="11"/>
  <c r="M5" i="11"/>
  <c r="E5" i="11"/>
  <c r="AE9" i="11" s="1"/>
  <c r="B23" i="9" s="1"/>
  <c r="F5" i="11"/>
  <c r="G5" i="11"/>
  <c r="H5" i="11"/>
  <c r="I5" i="11"/>
  <c r="A5" i="11"/>
  <c r="B5" i="11"/>
  <c r="C5" i="11"/>
  <c r="D5" i="11"/>
  <c r="AE34" i="11"/>
  <c r="AF34" i="11"/>
  <c r="AG34" i="11"/>
  <c r="AH34" i="11"/>
  <c r="AE35" i="11"/>
  <c r="AF35" i="11"/>
  <c r="AG35" i="11"/>
  <c r="AH35" i="11"/>
  <c r="AE36" i="11"/>
  <c r="AF36" i="11"/>
  <c r="AG36" i="11"/>
  <c r="AH36" i="11"/>
  <c r="AE37" i="11"/>
  <c r="AF37" i="11"/>
  <c r="AG37" i="11"/>
  <c r="AH37" i="11"/>
  <c r="AE38" i="11"/>
  <c r="AI38" i="11" s="1"/>
  <c r="AF38" i="11"/>
  <c r="AG38" i="11"/>
  <c r="AH38" i="11"/>
  <c r="AE39" i="11"/>
  <c r="AF39" i="11"/>
  <c r="AG39" i="11"/>
  <c r="AH39" i="11"/>
  <c r="AE40" i="11"/>
  <c r="AF40" i="11"/>
  <c r="AG40" i="11"/>
  <c r="AH40" i="11"/>
  <c r="AE41" i="11"/>
  <c r="AI41" i="11" s="1"/>
  <c r="AF41" i="11"/>
  <c r="AG41" i="11"/>
  <c r="AH41" i="11"/>
  <c r="AE42" i="11"/>
  <c r="AI42" i="11" s="1"/>
  <c r="AF42" i="11"/>
  <c r="AG42" i="11"/>
  <c r="AH42" i="11"/>
  <c r="AE43" i="11"/>
  <c r="AF43" i="11"/>
  <c r="AG43" i="11"/>
  <c r="AH43" i="11"/>
  <c r="AE44" i="11"/>
  <c r="AF44" i="11"/>
  <c r="AG44" i="11"/>
  <c r="AH44" i="11"/>
  <c r="AE45" i="11"/>
  <c r="AI45" i="11" s="1"/>
  <c r="AF45" i="11"/>
  <c r="AG45" i="11"/>
  <c r="AH45" i="11"/>
  <c r="AE46" i="11"/>
  <c r="AI46" i="11" s="1"/>
  <c r="AF46" i="11"/>
  <c r="AG46" i="11"/>
  <c r="AH46" i="11"/>
  <c r="AE47" i="11"/>
  <c r="AF47" i="11"/>
  <c r="AG47" i="11"/>
  <c r="AH47" i="11"/>
  <c r="AI47" i="11"/>
  <c r="AE48" i="11"/>
  <c r="AF48" i="11"/>
  <c r="AG48" i="11"/>
  <c r="AH48" i="11"/>
  <c r="AE49" i="11"/>
  <c r="AI49" i="11" s="1"/>
  <c r="AF49" i="11"/>
  <c r="AG49" i="11"/>
  <c r="AH49" i="11"/>
  <c r="AE50" i="11"/>
  <c r="AI50" i="11" s="1"/>
  <c r="AF50" i="11"/>
  <c r="AG50" i="11"/>
  <c r="AH50" i="11"/>
  <c r="AE51" i="11"/>
  <c r="AF51" i="11"/>
  <c r="AG51" i="11"/>
  <c r="AH51" i="11"/>
  <c r="AE52" i="11"/>
  <c r="AF52" i="11"/>
  <c r="AG52" i="11"/>
  <c r="AH52" i="11"/>
  <c r="AE53" i="11"/>
  <c r="AI53" i="11" s="1"/>
  <c r="AF53" i="11"/>
  <c r="AG53" i="11"/>
  <c r="AH53" i="11"/>
  <c r="AE54" i="11"/>
  <c r="AI54" i="11" s="1"/>
  <c r="AF54" i="11"/>
  <c r="AG54" i="11"/>
  <c r="AH54" i="11"/>
  <c r="AE55" i="11"/>
  <c r="AF55" i="11"/>
  <c r="AG55" i="11"/>
  <c r="AH55" i="11"/>
  <c r="AI55" i="11"/>
  <c r="AE56" i="11"/>
  <c r="AF56" i="11"/>
  <c r="AG56" i="11"/>
  <c r="AH56" i="11"/>
  <c r="AE57" i="11"/>
  <c r="AI57" i="11" s="1"/>
  <c r="AF57" i="11"/>
  <c r="AG57" i="11"/>
  <c r="AH57" i="11"/>
  <c r="AE58" i="11"/>
  <c r="AI58" i="11" s="1"/>
  <c r="AF58" i="11"/>
  <c r="AG58" i="11"/>
  <c r="AH58" i="11"/>
  <c r="AE59" i="11"/>
  <c r="AF59" i="11"/>
  <c r="AI59" i="11" s="1"/>
  <c r="AG59" i="11"/>
  <c r="AH59" i="11"/>
  <c r="AE60" i="11"/>
  <c r="AI60" i="11"/>
  <c r="AF60" i="11"/>
  <c r="AG60" i="11"/>
  <c r="AH60" i="11"/>
  <c r="AE61" i="11"/>
  <c r="AI61" i="11" s="1"/>
  <c r="AF61" i="11"/>
  <c r="AG61" i="11"/>
  <c r="AH61" i="11"/>
  <c r="AE62" i="11"/>
  <c r="AI62" i="11" s="1"/>
  <c r="AF62" i="11"/>
  <c r="AG62" i="11"/>
  <c r="AH62" i="11"/>
  <c r="AE63" i="11"/>
  <c r="AF63" i="11"/>
  <c r="AG63" i="11"/>
  <c r="AH63" i="11"/>
  <c r="B9" i="6"/>
  <c r="B10" i="6"/>
  <c r="B13" i="6"/>
  <c r="B14" i="6"/>
  <c r="B30" i="7"/>
  <c r="B29" i="7"/>
  <c r="B28" i="7"/>
  <c r="B27" i="7"/>
  <c r="P26" i="7"/>
  <c r="B26" i="7"/>
  <c r="B25" i="7"/>
  <c r="B24" i="7"/>
  <c r="B23" i="7"/>
  <c r="B22" i="7"/>
  <c r="B20" i="7"/>
  <c r="B19" i="7"/>
  <c r="B18" i="7"/>
  <c r="B17" i="7"/>
  <c r="B16" i="7"/>
  <c r="B15" i="7"/>
  <c r="B14" i="7"/>
  <c r="P12" i="7"/>
  <c r="B12" i="7"/>
  <c r="B11" i="7"/>
  <c r="B10" i="7"/>
  <c r="B9" i="7"/>
  <c r="B8" i="7"/>
  <c r="B7" i="7"/>
  <c r="B6" i="7"/>
  <c r="P12" i="2"/>
  <c r="P22" i="2"/>
  <c r="P20" i="2"/>
  <c r="P18" i="2"/>
  <c r="P16" i="2"/>
  <c r="P14" i="2"/>
  <c r="B30" i="6"/>
  <c r="B29" i="6"/>
  <c r="B28" i="6"/>
  <c r="B27" i="6"/>
  <c r="B26" i="6"/>
  <c r="B25" i="6"/>
  <c r="B24" i="6"/>
  <c r="B22" i="6"/>
  <c r="B21" i="6"/>
  <c r="B20" i="6"/>
  <c r="B19" i="6"/>
  <c r="B18" i="6"/>
  <c r="B17" i="6"/>
  <c r="B16" i="6"/>
  <c r="B8" i="6"/>
  <c r="B7" i="6"/>
  <c r="B6" i="6"/>
  <c r="P38" i="2"/>
  <c r="P32" i="2"/>
  <c r="B29" i="2" s="1"/>
  <c r="B28" i="2"/>
  <c r="B27" i="2"/>
  <c r="B26" i="2"/>
  <c r="B25" i="2"/>
  <c r="B24" i="2"/>
  <c r="B5" i="2" l="1"/>
  <c r="B65" i="2"/>
  <c r="B47" i="2"/>
  <c r="B31" i="7"/>
  <c r="N4" i="11"/>
  <c r="V4" i="11"/>
  <c r="AI56" i="11"/>
  <c r="AI52" i="11"/>
  <c r="AI51" i="11"/>
  <c r="E4" i="11"/>
  <c r="B11" i="2"/>
  <c r="B55" i="7"/>
  <c r="AE7" i="11"/>
  <c r="B22" i="9" s="1"/>
  <c r="AI34" i="11"/>
  <c r="B5" i="6"/>
  <c r="AI48" i="11"/>
  <c r="AI63" i="11"/>
  <c r="AI44" i="11"/>
  <c r="AI43" i="11"/>
  <c r="AI40" i="11"/>
  <c r="AI39" i="11"/>
  <c r="AI37" i="11"/>
  <c r="AI36" i="11"/>
  <c r="AI35" i="11"/>
  <c r="B61" i="6"/>
  <c r="B53" i="6"/>
  <c r="B45" i="6"/>
  <c r="B37" i="6"/>
  <c r="B31" i="6"/>
  <c r="B23" i="6"/>
  <c r="B15" i="6"/>
  <c r="B79" i="2"/>
  <c r="B59" i="2"/>
  <c r="B41" i="2"/>
  <c r="B35" i="2"/>
  <c r="B90" i="2"/>
  <c r="B79" i="7"/>
  <c r="B71" i="7"/>
  <c r="B63" i="7"/>
  <c r="B39" i="7"/>
  <c r="B21" i="7"/>
  <c r="B13" i="7"/>
  <c r="B5" i="7"/>
  <c r="B92" i="7" s="1"/>
  <c r="AA4" i="11"/>
  <c r="A4" i="11"/>
  <c r="AE15" i="11"/>
  <c r="B26" i="9" s="1"/>
  <c r="D86" i="2" l="1"/>
  <c r="B91" i="2"/>
  <c r="B92" i="2"/>
  <c r="B89" i="2"/>
  <c r="B7" i="9"/>
  <c r="D70" i="6"/>
  <c r="B9" i="9" s="1"/>
  <c r="B94" i="7"/>
  <c r="D88" i="7"/>
  <c r="B5" i="9" s="1"/>
  <c r="B91" i="7"/>
  <c r="B93" i="7"/>
  <c r="D34" i="9" s="1"/>
  <c r="B76" i="6"/>
  <c r="B73" i="6"/>
  <c r="B75" i="6"/>
  <c r="B74" i="6"/>
  <c r="D33" i="9" s="1"/>
  <c r="D32" i="9" l="1"/>
  <c r="D35" i="9"/>
  <c r="B16" i="9"/>
  <c r="B13" i="9"/>
</calcChain>
</file>

<file path=xl/sharedStrings.xml><?xml version="1.0" encoding="utf-8"?>
<sst xmlns="http://schemas.openxmlformats.org/spreadsheetml/2006/main" count="1170" uniqueCount="698">
  <si>
    <t>Cultural Context Domain</t>
  </si>
  <si>
    <t>Performance Levels</t>
  </si>
  <si>
    <t>Leadership Capacity Domain</t>
  </si>
  <si>
    <t>Standard 1.1 Evaluation Questions</t>
  </si>
  <si>
    <t>A1</t>
  </si>
  <si>
    <t>A2</t>
  </si>
  <si>
    <t>defined development process</t>
  </si>
  <si>
    <t>defined review process</t>
  </si>
  <si>
    <t>defined collaboration and input process</t>
  </si>
  <si>
    <t>none of these found</t>
  </si>
  <si>
    <t>systematic 
(review schedule defined)</t>
  </si>
  <si>
    <t>documented process available</t>
  </si>
  <si>
    <t>most</t>
  </si>
  <si>
    <t>many</t>
  </si>
  <si>
    <t>some</t>
  </si>
  <si>
    <t>few</t>
  </si>
  <si>
    <t>B2</t>
  </si>
  <si>
    <t>yes</t>
  </si>
  <si>
    <t>no</t>
  </si>
  <si>
    <t>Standard 1.2 Evaluation Questions</t>
  </si>
  <si>
    <t>Standard 1.3 Evaluation Questions</t>
  </si>
  <si>
    <t>Standard 1.4 Evaluation Questions</t>
  </si>
  <si>
    <t>Standard 1.5 Evaluation Questions</t>
  </si>
  <si>
    <t>Standard 1.6 Evaluation Questions</t>
  </si>
  <si>
    <t>Standard 1.7 Evaluation Questions</t>
  </si>
  <si>
    <t>Standard 1.8 Evaluation Questions</t>
  </si>
  <si>
    <t>Standard 1.9 Evaluation Questions</t>
  </si>
  <si>
    <t>Standard 1.10 Evaluation Questions</t>
  </si>
  <si>
    <t>process is documented</t>
  </si>
  <si>
    <t>process is used regularly</t>
  </si>
  <si>
    <t>process focused on learner results/org. effectiveness</t>
  </si>
  <si>
    <t>process is used systematically</t>
  </si>
  <si>
    <t>process is systematic</t>
  </si>
  <si>
    <t>process is collaborative</t>
  </si>
  <si>
    <t>process used to revise/refine plans as necessary</t>
  </si>
  <si>
    <t>A3</t>
  </si>
  <si>
    <t>plans clear and well-articulated</t>
  </si>
  <si>
    <t>plans include clear descriptions of evaluation of implementation</t>
  </si>
  <si>
    <t>goals based on appropriate data sources and analysis</t>
  </si>
  <si>
    <t>goals include appropriate and aligned metrics</t>
  </si>
  <si>
    <t>goals contain targets that define success</t>
  </si>
  <si>
    <t>goals include multiple strategies based upon needs of specific groups</t>
  </si>
  <si>
    <t>strategies defined by activities that ensure implementation</t>
  </si>
  <si>
    <t>activities clearly defined, list expected completion dates</t>
  </si>
  <si>
    <t>activities list resources needed for implementation</t>
  </si>
  <si>
    <t>activities assigned to specific individuals, not groups</t>
  </si>
  <si>
    <t>plans shared with stakeholders involved in implrmentation</t>
  </si>
  <si>
    <t>results of quality of implementation systematically evaluated</t>
  </si>
  <si>
    <t>results of quality of implementation systematically reported</t>
  </si>
  <si>
    <t>analysis of results of learner outcome improvement documented</t>
  </si>
  <si>
    <t>analysis of results of professional practice improvement documented</t>
  </si>
  <si>
    <t>reports of results are tailored to and shared with multiple stakeholder types</t>
  </si>
  <si>
    <t>process is data-driven</t>
  </si>
  <si>
    <t>B4</t>
  </si>
  <si>
    <t>B3</t>
  </si>
  <si>
    <t>almost always</t>
  </si>
  <si>
    <t>usually</t>
  </si>
  <si>
    <t>sometimes</t>
  </si>
  <si>
    <t>rarely</t>
  </si>
  <si>
    <t>B5</t>
  </si>
  <si>
    <t>written and published</t>
  </si>
  <si>
    <t>clearly defined ethics standards</t>
  </si>
  <si>
    <t>clearly defined principles of conduct</t>
  </si>
  <si>
    <t>roles of members</t>
  </si>
  <si>
    <t>responsibilities of members</t>
  </si>
  <si>
    <t>requirements for ongoing professional development</t>
  </si>
  <si>
    <t>use of best practices</t>
  </si>
  <si>
    <t>use of data for decision making</t>
  </si>
  <si>
    <t xml:space="preserve"> sometimes</t>
  </si>
  <si>
    <t>includes clear expectations of the process</t>
  </si>
  <si>
    <t>includes specific criteria for effective performance</t>
  </si>
  <si>
    <t>includes models of effective performance</t>
  </si>
  <si>
    <t>includes clear explanations of how results are used</t>
  </si>
  <si>
    <t>systematically implemented</t>
  </si>
  <si>
    <t>implemented with fidelity</t>
  </si>
  <si>
    <t>implemented by knowledgeable and highly-skilled educators</t>
  </si>
  <si>
    <t>includes mechanisms for ongoing feedback and monitoring</t>
  </si>
  <si>
    <t>effectively</t>
  </si>
  <si>
    <t>exceptionally effectively</t>
  </si>
  <si>
    <t>somewhat effectively</t>
  </si>
  <si>
    <t>not effectively</t>
  </si>
  <si>
    <t>developed as needed</t>
  </si>
  <si>
    <t>systematic</t>
  </si>
  <si>
    <t>systemic</t>
  </si>
  <si>
    <t>learner outcomes</t>
  </si>
  <si>
    <t>personnel performance</t>
  </si>
  <si>
    <t>organizational data</t>
  </si>
  <si>
    <t>other sources</t>
  </si>
  <si>
    <t>documented</t>
  </si>
  <si>
    <t>provides meaningful roles for participants</t>
  </si>
  <si>
    <t>includes roles for parents</t>
  </si>
  <si>
    <t>includes roles for students</t>
  </si>
  <si>
    <t>includes roles for staff</t>
  </si>
  <si>
    <t>includes roles for community members</t>
  </si>
  <si>
    <t>deliberate</t>
  </si>
  <si>
    <t>consistent</t>
  </si>
  <si>
    <t>multiple strategies</t>
  </si>
  <si>
    <t>two-way</t>
  </si>
  <si>
    <t>internal groups (staff, students, etc.)</t>
  </si>
  <si>
    <t>external groups (parents, community, and others)</t>
  </si>
  <si>
    <t>formal program for leadership development</t>
  </si>
  <si>
    <t>mentoring</t>
  </si>
  <si>
    <t>coaching</t>
  </si>
  <si>
    <t>group activities about leadership</t>
  </si>
  <si>
    <t>scholarships for leadership development</t>
  </si>
  <si>
    <t>release time for leadership development</t>
  </si>
  <si>
    <t>excellent</t>
  </si>
  <si>
    <t>average</t>
  </si>
  <si>
    <t>below average</t>
  </si>
  <si>
    <t>poor</t>
  </si>
  <si>
    <t>highly collaborative</t>
  </si>
  <si>
    <t>somewhat collaborative</t>
  </si>
  <si>
    <t>minimally collaborative</t>
  </si>
  <si>
    <t>not collaborative</t>
  </si>
  <si>
    <t>teachers</t>
  </si>
  <si>
    <t>students</t>
  </si>
  <si>
    <t>parents</t>
  </si>
  <si>
    <t>community members</t>
  </si>
  <si>
    <t>comprehensive process (collection, analysis, reporting)</t>
  </si>
  <si>
    <t>includes multiple data collection instruments &amp; techniques</t>
  </si>
  <si>
    <t>instruments are reliable and valid</t>
  </si>
  <si>
    <t>includes data from internal stakeholders</t>
  </si>
  <si>
    <t>includes data from external stakeholders</t>
  </si>
  <si>
    <t>thorough analysis of results</t>
  </si>
  <si>
    <t>examples where results informed decision making</t>
  </si>
  <si>
    <t>examples where results clearly demonstrated improvement</t>
  </si>
  <si>
    <t>regularly communicated</t>
  </si>
  <si>
    <t>provides multiple reports, each tailored to a specific audience</t>
  </si>
  <si>
    <t>employs a variety of communication mediums available</t>
  </si>
  <si>
    <t>Leadership Capacity Domain Score</t>
  </si>
  <si>
    <t xml:space="preserve">For A1, type x in Line 6 under each confirmed characteristic </t>
  </si>
  <si>
    <t xml:space="preserve">For A1, type x in Line 22 under each confirmed characteristic </t>
  </si>
  <si>
    <t xml:space="preserve">For B4, type x in Line 28 under each confirmed characteristic </t>
  </si>
  <si>
    <t xml:space="preserve">For B5, type x in Line 30 under each confirmed characteristic </t>
  </si>
  <si>
    <t>For A2, type x in line 8 below the correct choice</t>
  </si>
  <si>
    <t>clearly defined and measurable expectations</t>
  </si>
  <si>
    <t>defined expectations</t>
  </si>
  <si>
    <t>some expectations</t>
  </si>
  <si>
    <t>limited or
no expectations</t>
  </si>
  <si>
    <t>For B4, type x in line 12 below the correct choice</t>
  </si>
  <si>
    <t>For B3, type x in line 10 below the correct choice</t>
  </si>
  <si>
    <t>documented through artifacts/interviews</t>
  </si>
  <si>
    <t>referenced in interviews or artifacts</t>
  </si>
  <si>
    <t>inferences to aligned activities</t>
  </si>
  <si>
    <t>little evidence</t>
  </si>
  <si>
    <t>For A1, type x in line 14 below the correct choice</t>
  </si>
  <si>
    <t xml:space="preserve">For A2, type x in Line 16 below the correct choice </t>
  </si>
  <si>
    <t>Standard Score</t>
  </si>
  <si>
    <t>data from numerous academic/profes-
sional sources</t>
  </si>
  <si>
    <t>data from variety of academic sources</t>
  </si>
  <si>
    <t>data from limited number of sources</t>
  </si>
  <si>
    <t>no data evident in plannning</t>
  </si>
  <si>
    <t>For B3, type x in line 18 below the correct choice</t>
  </si>
  <si>
    <t xml:space="preserve">For A2, type x in Line 24 below the correct choice </t>
  </si>
  <si>
    <t xml:space="preserve">For A3, type x in Line 26 below the correct choice </t>
  </si>
  <si>
    <t>advanced data analysis/disaggregation techniques</t>
  </si>
  <si>
    <t>basic disaggregation of data</t>
  </si>
  <si>
    <t>limited analysis
 of data</t>
  </si>
  <si>
    <t>no evidence of analysis</t>
  </si>
  <si>
    <t>includes roles for governmental or education policy groups</t>
  </si>
  <si>
    <t xml:space="preserve">For A1, type x in Line 32 under each confirmed characteristic </t>
  </si>
  <si>
    <t xml:space="preserve">For B2, type x in Line 34 below the correct choice </t>
  </si>
  <si>
    <t xml:space="preserve">For B3, type x in Line 36 below the correct choice </t>
  </si>
  <si>
    <t xml:space="preserve">For B4, type x in Line 38 below the correct choice </t>
  </si>
  <si>
    <t xml:space="preserve">For A2, type x in Line 42 below the correct choice </t>
  </si>
  <si>
    <t xml:space="preserve">For A3, type x in Line 44 below the correct choice </t>
  </si>
  <si>
    <t xml:space="preserve">For B5, type x in Line 48 below the correct choice </t>
  </si>
  <si>
    <t xml:space="preserve">For A1, type x in Line 40 under each confirmed characteristic </t>
  </si>
  <si>
    <t xml:space="preserve">For B4, type x in Line 46 under each confirmed characteristic </t>
  </si>
  <si>
    <t xml:space="preserve">For B3, type x in Line 54 below the correct choice </t>
  </si>
  <si>
    <t xml:space="preserve">For A1, type x in Line 50 under each confirmed characteristic </t>
  </si>
  <si>
    <t xml:space="preserve">For A2, type x in Line 52 under each confirmed characteristic </t>
  </si>
  <si>
    <t xml:space="preserve">For A1, type x in Line 56 under each confirmed characteristic </t>
  </si>
  <si>
    <t xml:space="preserve">For B4, type x in Line 62 under each confirmed characteristic </t>
  </si>
  <si>
    <t xml:space="preserve">For A1, type x in Line 64 under each confirmed characteristic </t>
  </si>
  <si>
    <t xml:space="preserve">For B1, type x in Line 68 under each confirmed characteristic </t>
  </si>
  <si>
    <t xml:space="preserve">For B2, type x in Line 70 under each confirmed characteristic </t>
  </si>
  <si>
    <t xml:space="preserve">For A1, type x in Line 72 under each confirmed characteristic </t>
  </si>
  <si>
    <t xml:space="preserve">For B4, type x in Line 78 under each confirmed characteristic </t>
  </si>
  <si>
    <t xml:space="preserve">For A1, type x in Line 80 under each confirmed characteristic </t>
  </si>
  <si>
    <t xml:space="preserve">For B3, type x in Line 84 under each confirmed characteristic </t>
  </si>
  <si>
    <t xml:space="preserve">For B4, type x in Line 86 under each confirmed characteristic </t>
  </si>
  <si>
    <t xml:space="preserve">For A2, type x in Line 58 below the correct choice </t>
  </si>
  <si>
    <t xml:space="preserve">For B3, type x in Line 60 below the correct choice </t>
  </si>
  <si>
    <t xml:space="preserve">For A2, type x in Line 66 below the correct choice </t>
  </si>
  <si>
    <t xml:space="preserve">For B2, type x in Line 74 below the correct choice </t>
  </si>
  <si>
    <t xml:space="preserve">For B3, type x in Line 76 below the correct choice </t>
  </si>
  <si>
    <t xml:space="preserve">For A2, type x in Line 82 below the correct choice </t>
  </si>
  <si>
    <t>Learning Capacity Domain</t>
  </si>
  <si>
    <t>Learning Capacity Domain Score</t>
  </si>
  <si>
    <t>Standard 2.1 Evaluation Questions</t>
  </si>
  <si>
    <t>Standard 2.2 Evaluation Questions</t>
  </si>
  <si>
    <t>Standard 2.3 Evaluation Questions</t>
  </si>
  <si>
    <t>Standard 2.4 Evaluation Questions</t>
  </si>
  <si>
    <t>Standard 2.5 Evaluation Questions</t>
  </si>
  <si>
    <t>Standard 2.6 Evaluation Questions</t>
  </si>
  <si>
    <t>Standard 2.7 Evaluation Questions</t>
  </si>
  <si>
    <t>Standard 2.8 Evaluation Questions</t>
  </si>
  <si>
    <t>Standard 2.9 Evaluation Questions</t>
  </si>
  <si>
    <t>Standard 2.10 Evaluation Questions</t>
  </si>
  <si>
    <t>Standard 2.11 Evaluation Questions</t>
  </si>
  <si>
    <t>Standard 2.12 Evaluation Questions</t>
  </si>
  <si>
    <t>most learners</t>
  </si>
  <si>
    <t>many learners</t>
  </si>
  <si>
    <t>some learners</t>
  </si>
  <si>
    <t>few learners</t>
  </si>
  <si>
    <t>most classrooms</t>
  </si>
  <si>
    <t>many classrooms</t>
  </si>
  <si>
    <t>some classrooms</t>
  </si>
  <si>
    <t>few classrooms</t>
  </si>
  <si>
    <t>For B1, type x in line 10 below the correct choice</t>
  </si>
  <si>
    <t>For A1, type x in line 6 below the correct choice</t>
  </si>
  <si>
    <t xml:space="preserve">For A1, type x in Line 12 under each confirmed characteristic </t>
  </si>
  <si>
    <t>For B1, type x in line 18 below the correct choice</t>
  </si>
  <si>
    <t xml:space="preserve">For A2, type x in Line 14 below the correct choice </t>
  </si>
  <si>
    <t>For A3, type x in line 16 below the correct choice</t>
  </si>
  <si>
    <t>For B2, type x in line 20 below the correct choice</t>
  </si>
  <si>
    <t>high levels of learner engagement</t>
  </si>
  <si>
    <t>creativity and/or innovation</t>
  </si>
  <si>
    <t>critical thinking</t>
  </si>
  <si>
    <t>application of knowledge</t>
  </si>
  <si>
    <t>collaborative problem solving</t>
  </si>
  <si>
    <t>self-reflection</t>
  </si>
  <si>
    <t>most faculty and staff</t>
  </si>
  <si>
    <t>many faculty and staff</t>
  </si>
  <si>
    <t>some faculty and staff</t>
  </si>
  <si>
    <t>few faculty and staff</t>
  </si>
  <si>
    <t xml:space="preserve">For A1, type x in Line 24 under each confirmed characteristic </t>
  </si>
  <si>
    <t xml:space="preserve">For A2, type x in Line 26 below the correct choice </t>
  </si>
  <si>
    <t>communication skills in a variety of formats</t>
  </si>
  <si>
    <t>to monitor their own progress</t>
  </si>
  <si>
    <t>positive attitudes</t>
  </si>
  <si>
    <t>positive self perceptions</t>
  </si>
  <si>
    <t>positive beliefs about learning</t>
  </si>
  <si>
    <t xml:space="preserve">For B1, type x in Line 26 under each confirmed characteristic </t>
  </si>
  <si>
    <t xml:space="preserve">For B2, type x in Line 28 below the correct choice </t>
  </si>
  <si>
    <t>For B3, type x in line 22 below the correct choice</t>
  </si>
  <si>
    <t xml:space="preserve">For A1, type x in Line 30 under each confirmed characteristic </t>
  </si>
  <si>
    <t xml:space="preserve">For B2, type x in Line 32 below the correct choice </t>
  </si>
  <si>
    <t xml:space="preserve">For B3, type x in Line 34 below the correct choice </t>
  </si>
  <si>
    <t>is available for all learners</t>
  </si>
  <si>
    <t>allows learners to select a particular adult</t>
  </si>
  <si>
    <t>is comprehensively evaluated on a regular basis</t>
  </si>
  <si>
    <t>is consistently implemented</t>
  </si>
  <si>
    <t>frequently and regularly</t>
  </si>
  <si>
    <t>regularly but not frequently</t>
  </si>
  <si>
    <t>sporadically</t>
  </si>
  <si>
    <t>frequent and regular</t>
  </si>
  <si>
    <t>sporadic</t>
  </si>
  <si>
    <t>rare</t>
  </si>
  <si>
    <t xml:space="preserve">For A1, type x in Line 36 under each confirmed characteristic </t>
  </si>
  <si>
    <t xml:space="preserve">For A2, type x in Line 38 below the correct choice </t>
  </si>
  <si>
    <t xml:space="preserve">For B1, type x in Line 40 below the correct choice </t>
  </si>
  <si>
    <t xml:space="preserve">For A1, type x in Line 42 under each confirmed characteristic </t>
  </si>
  <si>
    <t>is clearly documented</t>
  </si>
  <si>
    <t>to set their own learning goals</t>
  </si>
  <si>
    <t>relevant</t>
  </si>
  <si>
    <t>rigorous and challenging</t>
  </si>
  <si>
    <t>aligned vertically across all grade levels and content areas</t>
  </si>
  <si>
    <t>aligned horizontally acorss all greade levels and content areas</t>
  </si>
  <si>
    <t>regular but not frequent</t>
  </si>
  <si>
    <t>regularly</t>
  </si>
  <si>
    <t>using a documented process</t>
  </si>
  <si>
    <t>ensuring alignment to recognized, rigorous standards</t>
  </si>
  <si>
    <t>clear</t>
  </si>
  <si>
    <t>well-defined</t>
  </si>
  <si>
    <t>related to the institution's purpose</t>
  </si>
  <si>
    <t>current</t>
  </si>
  <si>
    <t>insightful</t>
  </si>
  <si>
    <t>as a regular and routine classroom practice</t>
  </si>
  <si>
    <t>often but not regularly</t>
  </si>
  <si>
    <t>rarely and it is clearly not a regular classroom practice</t>
  </si>
  <si>
    <t xml:space="preserve">For B1, type x in Line 60 below the correct choice </t>
  </si>
  <si>
    <t xml:space="preserve">For B2, type x in Line 62 under each confirmed characteristic </t>
  </si>
  <si>
    <t>supported</t>
  </si>
  <si>
    <t>comprehensive</t>
  </si>
  <si>
    <t>inclusive of all or most learners</t>
  </si>
  <si>
    <t>helpful in identifying learns' strengths and interests</t>
  </si>
  <si>
    <t>as a frequent and routine institutional practice</t>
  </si>
  <si>
    <t>rarely and it is clearly not a regular institutional practice</t>
  </si>
  <si>
    <t xml:space="preserve">For A1, type x in Line 60 under each confirmed characteristic </t>
  </si>
  <si>
    <t>formalized</t>
  </si>
  <si>
    <t>consistently implemented</t>
  </si>
  <si>
    <t>available to all learners</t>
  </si>
  <si>
    <t>social emotional learning needs</t>
  </si>
  <si>
    <t>academic learning needs</t>
  </si>
  <si>
    <t>developmental needs (specialized learning/
accommodations)</t>
  </si>
  <si>
    <t>utilizes internal resources effectively</t>
  </si>
  <si>
    <t>utilizes external resources effectively</t>
  </si>
  <si>
    <t>evaluates pertinent programs and services</t>
  </si>
  <si>
    <t>uses evaluation results to modify and adjust services</t>
  </si>
  <si>
    <t>A4</t>
  </si>
  <si>
    <t xml:space="preserve">For A2, type x in Line 62 under each confirmed characteristic </t>
  </si>
  <si>
    <t xml:space="preserve">For B1, type x in Line 64 under each confirmed characteristic </t>
  </si>
  <si>
    <t xml:space="preserve">For A1, type x in Line 66 below the correct choice </t>
  </si>
  <si>
    <t xml:space="preserve">For A2, type x in Line 68 below the correct choice </t>
  </si>
  <si>
    <t xml:space="preserve">For A3, type x in Line 70 below the correct choice </t>
  </si>
  <si>
    <t xml:space="preserve">For A4, type x in Line 72 below the correct choice </t>
  </si>
  <si>
    <t xml:space="preserve">For B1, type x in Line 74 under each confirmed characteristic </t>
  </si>
  <si>
    <t>all or most grade levels</t>
  </si>
  <si>
    <t>many grade levels</t>
  </si>
  <si>
    <t>some grade levels</t>
  </si>
  <si>
    <t>few grade levels</t>
  </si>
  <si>
    <t>all or most subject areas</t>
  </si>
  <si>
    <t>many subject areas</t>
  </si>
  <si>
    <t>some subject areas</t>
  </si>
  <si>
    <t>few subject areas</t>
  </si>
  <si>
    <t>formal (written and disseminated on a schedule)</t>
  </si>
  <si>
    <t>informal (shared at appropriate times verbally and/or written)</t>
  </si>
  <si>
    <t>shared with individual learners</t>
  </si>
  <si>
    <t>shared with parents/families</t>
  </si>
  <si>
    <t>shared with other appropriate stakeholders</t>
  </si>
  <si>
    <t>in clear and understandable language</t>
  </si>
  <si>
    <t>a regular and routine classroom practice</t>
  </si>
  <si>
    <t>often used but not on a regularly basis</t>
  </si>
  <si>
    <t xml:space="preserve"> sometimes used</t>
  </si>
  <si>
    <t>rarely used and it is clearly not a regular classroom practice</t>
  </si>
  <si>
    <t>is documented</t>
  </si>
  <si>
    <t>includes pertinent research in context</t>
  </si>
  <si>
    <t>analyzes trend and comparison data on student learning</t>
  </si>
  <si>
    <t>analyzes trend and comparison data on organizational effectiveness</t>
  </si>
  <si>
    <t>almost all programs and initiatives</t>
  </si>
  <si>
    <t>many programs and initiatives</t>
  </si>
  <si>
    <t>some programs and initiatives</t>
  </si>
  <si>
    <t>few programs and initiatives</t>
  </si>
  <si>
    <t xml:space="preserve">For A1, type x in Line 76 below the correct choice </t>
  </si>
  <si>
    <t>inform decision making</t>
  </si>
  <si>
    <t>improve and refine programs</t>
  </si>
  <si>
    <t>improve and refine curriculum</t>
  </si>
  <si>
    <t>improve and refine innovative practices</t>
  </si>
  <si>
    <t>improve student learning</t>
  </si>
  <si>
    <t xml:space="preserve">For A2, type x in Line 44 below the correct choice </t>
  </si>
  <si>
    <t xml:space="preserve">For B1, type x in Line 46 under each confirmed characteristic </t>
  </si>
  <si>
    <t>Resource Capacity Domain</t>
  </si>
  <si>
    <t>Standard 3.1 Evaluation Questions</t>
  </si>
  <si>
    <t>Standard 3.2 Evaluation Questions</t>
  </si>
  <si>
    <t>Standard 3.3 Evaluation Questions</t>
  </si>
  <si>
    <t>Standard 3.4 Evaluation Questions</t>
  </si>
  <si>
    <t>Standard 3.5 Evaluation Questions</t>
  </si>
  <si>
    <t>Standard 3.6 Evaluation Questions</t>
  </si>
  <si>
    <t>Standard 3.7 Evaluation Questions</t>
  </si>
  <si>
    <t>Standard 3.8 Evaluation Questions</t>
  </si>
  <si>
    <t>For B2, type x in line 12 below the correct choice</t>
  </si>
  <si>
    <t>For B4, type x in line 14 below the correct choice</t>
  </si>
  <si>
    <t>contains evaluation for effectiveness</t>
  </si>
  <si>
    <t>uses results to improve practice</t>
  </si>
  <si>
    <t>uses results to improve learner achievement</t>
  </si>
  <si>
    <t>uses results to increase content knowledge</t>
  </si>
  <si>
    <t>uses results to increase pedagogical knowledge</t>
  </si>
  <si>
    <t>uses results to increase organizational effectiveness</t>
  </si>
  <si>
    <t>data from a variety of academic and non-academic sources</t>
  </si>
  <si>
    <t>data from evaluation and supervision processes</t>
  </si>
  <si>
    <t>data from a limited number of sources</t>
  </si>
  <si>
    <t>no data evident in planning</t>
  </si>
  <si>
    <t>regularly and frequently</t>
  </si>
  <si>
    <t>Rarely</t>
  </si>
  <si>
    <t>discussions are focused on data analysis</t>
  </si>
  <si>
    <t>uses results to improve learner performance</t>
  </si>
  <si>
    <t xml:space="preserve">For A2, type x in Line 18 below the correct choice </t>
  </si>
  <si>
    <t>For B3, type x in line 20 below the correct choice</t>
  </si>
  <si>
    <t>For B4, type x in line 22 under each confirmed characteristic</t>
  </si>
  <si>
    <t>For A1, type x in line 16 under each confirmed characteristic</t>
  </si>
  <si>
    <t>almost all staff members</t>
  </si>
  <si>
    <t>only professional staff members</t>
  </si>
  <si>
    <t>some staff members</t>
  </si>
  <si>
    <t>few staff members</t>
  </si>
  <si>
    <t>ample</t>
  </si>
  <si>
    <t>adequate</t>
  </si>
  <si>
    <t>process includes appropriate data</t>
  </si>
  <si>
    <t xml:space="preserve">For B1, type x in Line 28 under each confirmed characteristic </t>
  </si>
  <si>
    <t>For B5, type x in Line 30 below the correct choice</t>
  </si>
  <si>
    <t>programs are monitored</t>
  </si>
  <si>
    <t>programs are evaluated</t>
  </si>
  <si>
    <t>programs are modified</t>
  </si>
  <si>
    <t>programs incude performance expectations</t>
  </si>
  <si>
    <t>programs meet individual needs</t>
  </si>
  <si>
    <t>almost all new staff members</t>
  </si>
  <si>
    <t>many new professional staff members</t>
  </si>
  <si>
    <t>some new staff members</t>
  </si>
  <si>
    <t>few new staff members</t>
  </si>
  <si>
    <t>programs are modified based on data</t>
  </si>
  <si>
    <t>programs address unique professional practices</t>
  </si>
  <si>
    <t>programs address organizational expectations</t>
  </si>
  <si>
    <t>programs provide guidance, support, and feedback from peers and leaders</t>
  </si>
  <si>
    <t>many staff members</t>
  </si>
  <si>
    <t>few or no staff members</t>
  </si>
  <si>
    <t xml:space="preserve">For A2, type x in Line 34 under each confirmed characteristic </t>
  </si>
  <si>
    <t xml:space="preserve">For B1, type x in Line 36 under each confirmed characteristic </t>
  </si>
  <si>
    <t>process is regularly evaluated</t>
  </si>
  <si>
    <t>proess uses data to determine personnel needs</t>
  </si>
  <si>
    <t>ensures talent</t>
  </si>
  <si>
    <t>ensures qualifications</t>
  </si>
  <si>
    <t>ensures sufficient numbers</t>
  </si>
  <si>
    <t>ensures learners' needs are met</t>
  </si>
  <si>
    <t>ensures organizational needs are met</t>
  </si>
  <si>
    <t>process is deliberate</t>
  </si>
  <si>
    <t>process is formalized</t>
  </si>
  <si>
    <t>includes meaningful learnning opportunities</t>
  </si>
  <si>
    <t>includes personal growth</t>
  </si>
  <si>
    <t>includes financial support</t>
  </si>
  <si>
    <t>includes leadership opportunities</t>
  </si>
  <si>
    <t xml:space="preserve">For A1, type x in Line 38 under each confirmed characteristic </t>
  </si>
  <si>
    <t xml:space="preserve">For B2, type x in Line 44 below the correct choice </t>
  </si>
  <si>
    <t xml:space="preserve">For A2, type x in Line 40 below the correct choice </t>
  </si>
  <si>
    <t xml:space="preserve">For B1, type x in Line 42 under each confirmed characteristic </t>
  </si>
  <si>
    <t>process is comprehensive</t>
  </si>
  <si>
    <t>process evaluates and demonstrates improvements in professional practice</t>
  </si>
  <si>
    <t>process evaluates and demonstrates improvements in student performance</t>
  </si>
  <si>
    <t>process evaluates and demonstrates improvements in organizational effectiveness</t>
  </si>
  <si>
    <t>data from a variety of sources</t>
  </si>
  <si>
    <t>data from a needs assessment only</t>
  </si>
  <si>
    <t>anecdotal data</t>
  </si>
  <si>
    <t>human resources</t>
  </si>
  <si>
    <t>material resources</t>
  </si>
  <si>
    <t>fiscal resources</t>
  </si>
  <si>
    <t>sufficient</t>
  </si>
  <si>
    <t>few resources</t>
  </si>
  <si>
    <t xml:space="preserve">For A1, type x in Line 46 under each confirmed characteristic </t>
  </si>
  <si>
    <t xml:space="preserve">For A2, type x in Line 48 under each confirmed characteristic </t>
  </si>
  <si>
    <t xml:space="preserve">For B1, type x in Line 50 under each confirmed characteristic </t>
  </si>
  <si>
    <t xml:space="preserve">For B2, type x in Line 52 below the correct choice </t>
  </si>
  <si>
    <t>process is based on research</t>
  </si>
  <si>
    <t>process is based on best practice</t>
  </si>
  <si>
    <t>aligned to curricular and instructional programs</t>
  </si>
  <si>
    <t>aligned to organizational needs</t>
  </si>
  <si>
    <t>aligned to organizational initiatives</t>
  </si>
  <si>
    <t>resources address the needs and interests of students</t>
  </si>
  <si>
    <t>resources address the needs and interests of staff</t>
  </si>
  <si>
    <t>resources address the needs and interests of the institution</t>
  </si>
  <si>
    <t>wide variety of high quality resources</t>
  </si>
  <si>
    <t>variety of high quality resources</t>
  </si>
  <si>
    <t>some high quality resources</t>
  </si>
  <si>
    <t>few high quality resources</t>
  </si>
  <si>
    <t xml:space="preserve">For A1, type x in Line 54 under each confirmed characteristic </t>
  </si>
  <si>
    <t xml:space="preserve">For A2, type x in Line 56 under each confirmed chatacteristic </t>
  </si>
  <si>
    <t xml:space="preserve">For B1, type x in Line 58 below the correct choice </t>
  </si>
  <si>
    <t xml:space="preserve">For B4, type x in Line 60 below the correct choice </t>
  </si>
  <si>
    <t>process is formal</t>
  </si>
  <si>
    <t>process is long-range</t>
  </si>
  <si>
    <t>process evaluated</t>
  </si>
  <si>
    <t>facilities</t>
  </si>
  <si>
    <t>budgets</t>
  </si>
  <si>
    <t>other organizational needs</t>
  </si>
  <si>
    <t>demonstrates clear and effecitve practices</t>
  </si>
  <si>
    <t>demonstrates some clear practices</t>
  </si>
  <si>
    <t>demonstrates some vague or unclear practices</t>
  </si>
  <si>
    <t xml:space="preserve">For A1, type x in Line 62 under each confirmed characteristic </t>
  </si>
  <si>
    <t xml:space="preserve">For A2, type x in Line 64 below the correct choice </t>
  </si>
  <si>
    <t xml:space="preserve">For B1, type x in Line 66 under each confirmed characteristic </t>
  </si>
  <si>
    <t xml:space="preserve">For B2, type x in Line 68 below the correct choice </t>
  </si>
  <si>
    <t>process supports improvement in student learning</t>
  </si>
  <si>
    <t>provides for equitable distribution to meet needs of students</t>
  </si>
  <si>
    <t>resources are systematically aligned</t>
  </si>
  <si>
    <t>resources are frequently aligned</t>
  </si>
  <si>
    <t>resources are sometimes aligned</t>
  </si>
  <si>
    <t>resources are rarely or never aligned</t>
  </si>
  <si>
    <t>effectively uses human resources</t>
  </si>
  <si>
    <t>effectively uses material resources</t>
  </si>
  <si>
    <t>effectively uses fiscal resources</t>
  </si>
  <si>
    <t>uses collective resources to meet the learnrs' identified needs and priorities</t>
  </si>
  <si>
    <t>uses collective resources to meet the institution's identified needs and priorities</t>
  </si>
  <si>
    <t>frequently</t>
  </si>
  <si>
    <t>rarely or never</t>
  </si>
  <si>
    <t>Early Learning Standard 4</t>
  </si>
  <si>
    <t>Standard EL4.1</t>
  </si>
  <si>
    <t>Standard EL4.2</t>
  </si>
  <si>
    <t>Standard EL4.3</t>
  </si>
  <si>
    <t>Standard EL4.4</t>
  </si>
  <si>
    <t>Standard EL4.5</t>
  </si>
  <si>
    <t>Standard EL4.6</t>
  </si>
  <si>
    <t>Standard EL4.7</t>
  </si>
  <si>
    <t>Standard EL4.8</t>
  </si>
  <si>
    <t>Standard EL4.9</t>
  </si>
  <si>
    <t>Standard EL4.10</t>
  </si>
  <si>
    <t>Standard EL4.11</t>
  </si>
  <si>
    <t>Standard EL4.12</t>
  </si>
  <si>
    <t>Standard EL4.13</t>
  </si>
  <si>
    <t>Standard EL4.14</t>
  </si>
  <si>
    <t>Standard EL4.15</t>
  </si>
  <si>
    <t>Standard EL4.16</t>
  </si>
  <si>
    <t>Standard EL4.17</t>
  </si>
  <si>
    <t>Standard EL4.18</t>
  </si>
  <si>
    <t>Standard EL4.19</t>
  </si>
  <si>
    <t>Standard EL4.20</t>
  </si>
  <si>
    <t>Standard EL4.21</t>
  </si>
  <si>
    <t>Standard EL4.22</t>
  </si>
  <si>
    <t>Early Learning Standard 4 Average Rating</t>
  </si>
  <si>
    <t>Cultural Conext Domain Average</t>
  </si>
  <si>
    <t>Leadership Domain Average</t>
  </si>
  <si>
    <t>Learning Domain Average</t>
  </si>
  <si>
    <t>Resource Domain Average</t>
  </si>
  <si>
    <t>Resource Capacity Domain Score</t>
  </si>
  <si>
    <t>G.3</t>
  </si>
  <si>
    <t>G.2</t>
  </si>
  <si>
    <t>G.1</t>
  </si>
  <si>
    <t>F.5</t>
  </si>
  <si>
    <t>F.4</t>
  </si>
  <si>
    <t>F.3</t>
  </si>
  <si>
    <t>F.2</t>
  </si>
  <si>
    <t>F.1</t>
  </si>
  <si>
    <t>E.5</t>
  </si>
  <si>
    <t>E.4</t>
  </si>
  <si>
    <t>E.3</t>
  </si>
  <si>
    <t>E.2</t>
  </si>
  <si>
    <t>E.1</t>
  </si>
  <si>
    <t>D.3</t>
  </si>
  <si>
    <t>D.2</t>
  </si>
  <si>
    <t>D.1</t>
  </si>
  <si>
    <t>C.5</t>
  </si>
  <si>
    <t>C.4</t>
  </si>
  <si>
    <t>C.3</t>
  </si>
  <si>
    <t>C.2</t>
  </si>
  <si>
    <t>C.1</t>
  </si>
  <si>
    <t>B.5</t>
  </si>
  <si>
    <t>B.4</t>
  </si>
  <si>
    <t>B.3</t>
  </si>
  <si>
    <t>B.2</t>
  </si>
  <si>
    <t>B.1</t>
  </si>
  <si>
    <t>A.4</t>
  </si>
  <si>
    <t>A.3</t>
  </si>
  <si>
    <t>A.2</t>
  </si>
  <si>
    <t>A.1</t>
  </si>
  <si>
    <t>Total</t>
  </si>
  <si>
    <t>1</t>
  </si>
  <si>
    <t>2</t>
  </si>
  <si>
    <t>3</t>
  </si>
  <si>
    <t>4</t>
  </si>
  <si>
    <t>QUARTILES</t>
  </si>
  <si>
    <t>G. Digital Learning</t>
  </si>
  <si>
    <t>F. Well- Managed Learning</t>
  </si>
  <si>
    <t>E. Progress Monitoring</t>
  </si>
  <si>
    <t>D. Active Learning</t>
  </si>
  <si>
    <t>C. Supportive Learning</t>
  </si>
  <si>
    <t>B. High Expectations</t>
  </si>
  <si>
    <t>A. Equitable Learning</t>
  </si>
  <si>
    <t>School Average</t>
  </si>
  <si>
    <t>Learning Domain</t>
  </si>
  <si>
    <r>
      <rPr>
        <b/>
        <sz val="14"/>
        <color rgb="FF0070C0"/>
        <rFont val="Calibri"/>
        <family val="2"/>
        <scheme val="minor"/>
      </rPr>
      <t>G. Digital    Learning</t>
    </r>
    <r>
      <rPr>
        <sz val="14"/>
        <color rgb="FF0070C0"/>
        <rFont val="Calibri"/>
        <family val="2"/>
        <scheme val="minor"/>
      </rPr>
      <t xml:space="preserve"> </t>
    </r>
  </si>
  <si>
    <r>
      <rPr>
        <b/>
        <sz val="14"/>
        <color rgb="FF0070C0"/>
        <rFont val="Calibri"/>
        <family val="2"/>
        <scheme val="minor"/>
      </rPr>
      <t>F. Well-Managed</t>
    </r>
    <r>
      <rPr>
        <sz val="14"/>
        <color rgb="FF0070C0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Learning</t>
    </r>
  </si>
  <si>
    <t>D. Active   Learning</t>
  </si>
  <si>
    <t>C. Supportive   Learning</t>
  </si>
  <si>
    <t>B. High Expectations</t>
  </si>
  <si>
    <t xml:space="preserve">A. Equitable    Learning </t>
  </si>
  <si>
    <t>Please use this worksheet to input the item ratings for each observation conducted during the External Review. Pre-set formulas automatically will calculate the mean score for each environment. These scores automatically will be labeled and displayed at the top of the spreadsheet.</t>
  </si>
  <si>
    <t>eleot - Lead Evaluator Worksheet</t>
  </si>
  <si>
    <t>eleot Observation Learning Domain Averages</t>
  </si>
  <si>
    <t>A.  Equitable Learning</t>
  </si>
  <si>
    <t>B.  High Expectations</t>
  </si>
  <si>
    <t>C.  Supportive Learning</t>
  </si>
  <si>
    <t>E.  Progress Monitoring</t>
  </si>
  <si>
    <t>G.  Digital Learning</t>
  </si>
  <si>
    <t>F.  Well-Managed Learning</t>
  </si>
  <si>
    <t>D.4</t>
  </si>
  <si>
    <t>Findings Summary</t>
  </si>
  <si>
    <t>Needs Improvement</t>
  </si>
  <si>
    <t>Score</t>
  </si>
  <si>
    <t>Number of Standards</t>
  </si>
  <si>
    <t>Rating</t>
  </si>
  <si>
    <t>Emerging</t>
  </si>
  <si>
    <t>Meets Expectatiions</t>
  </si>
  <si>
    <t>Exceeds Expectations</t>
  </si>
  <si>
    <t>&lt;2.00</t>
  </si>
  <si>
    <t>2.00  - 2.99</t>
  </si>
  <si>
    <t>3.00 - 3.99</t>
  </si>
  <si>
    <t># Standards</t>
  </si>
  <si>
    <t>2.00 - 2.99</t>
  </si>
  <si>
    <t>4.00</t>
  </si>
  <si>
    <t>Accreditation Recommendation
(K-12 School)</t>
  </si>
  <si>
    <t>Accreditation Recommendation
(with Early Learning)</t>
  </si>
  <si>
    <t>`</t>
  </si>
  <si>
    <t>resources are consistently allocated</t>
  </si>
  <si>
    <t>resources provide formal structures for collaboration</t>
  </si>
  <si>
    <t>resources provide informal structures for collaboration</t>
  </si>
  <si>
    <t>type an x in the appropriate performance level column for each standard</t>
  </si>
  <si>
    <t xml:space="preserve">For B4, type x in Line 20 under each confirmed characteristic </t>
  </si>
  <si>
    <t xml:space="preserve">For B1, type x in Line 80 below the correct choice </t>
  </si>
  <si>
    <t>is formal</t>
  </si>
  <si>
    <t>Standard CC1.1 Evaluation Questions</t>
  </si>
  <si>
    <t>For A2, type x in line 8 under each confirmed characteristic</t>
  </si>
  <si>
    <t>well-articulated</t>
  </si>
  <si>
    <t>reflects Biblical worldview</t>
  </si>
  <si>
    <t>communicates purpose and direction</t>
  </si>
  <si>
    <t>provides foundational guidance re Christian identity/culture</t>
  </si>
  <si>
    <t>commits school to high expectations for student success</t>
  </si>
  <si>
    <t>integrated into school operations, programs, and practices</t>
  </si>
  <si>
    <t>communicated to stakeholders</t>
  </si>
  <si>
    <t>B6</t>
  </si>
  <si>
    <t>B7</t>
  </si>
  <si>
    <t xml:space="preserve">For B5, type x in Line 14 under each confirmed characteristic </t>
  </si>
  <si>
    <t>process includes appropriate data collection</t>
  </si>
  <si>
    <t>process includes collaboration with stakeholders</t>
  </si>
  <si>
    <t xml:space="preserve">For B6, type x in line 16 below the correct choice </t>
  </si>
  <si>
    <t>all are committed</t>
  </si>
  <si>
    <t>most are committed</t>
  </si>
  <si>
    <t>some are committed</t>
  </si>
  <si>
    <t>few are committed</t>
  </si>
  <si>
    <t>For B7, type x in line 18 below the correct choice</t>
  </si>
  <si>
    <t>most leadership, faculty, and staff</t>
  </si>
  <si>
    <t>all leadership, faculty, and staff</t>
  </si>
  <si>
    <t>some leadership, faculty, and staff</t>
  </si>
  <si>
    <t>few leadership, faculty, and staff</t>
  </si>
  <si>
    <t>Standard CC1.2 Evaluation Questions</t>
  </si>
  <si>
    <t>B8</t>
  </si>
  <si>
    <t>establishes frameword to ensure Bible-based and Christ-centered Christian identity &amp; culture</t>
  </si>
  <si>
    <t>articulates foundational Biblical doctrines sufficient for personal salvation and spiritual growth</t>
  </si>
  <si>
    <t>included in school handbooks/manuals</t>
  </si>
  <si>
    <t>communited to stakeholders</t>
  </si>
  <si>
    <t>For A2, type x in line 22 under each confirmed characteristic</t>
  </si>
  <si>
    <t>For A3, type x in line 24 under each confirmed characteristic</t>
  </si>
  <si>
    <t>fully-developed; articulates Biblical understanding of major philosophy components</t>
  </si>
  <si>
    <t>embedded in school's operations, programs, and practices</t>
  </si>
  <si>
    <t>none of these were found</t>
  </si>
  <si>
    <t>For A1, type x in line 20 below the correct choice</t>
  </si>
  <si>
    <t xml:space="preserve">For A1, type x in line 6 below the correct choice </t>
  </si>
  <si>
    <t xml:space="preserve">For A4, type x in line 26 below the correct choice </t>
  </si>
  <si>
    <t>A5</t>
  </si>
  <si>
    <t>informed by Statement of Faith &amp; Christian philosophy of education</t>
  </si>
  <si>
    <t>sufficient to guide school's spiritual formation efforts</t>
  </si>
  <si>
    <t>included in handbooks/manuals</t>
  </si>
  <si>
    <t>regularly reviewed utilizing student assessment and program evaluation data &amp; current research</t>
  </si>
  <si>
    <t>For A5, type x in line 28 under each confirmed characteristic</t>
  </si>
  <si>
    <t>For B6, type x in line 30 under each confirmed characteristic</t>
  </si>
  <si>
    <t>student spiritual formation emphasis emebedded in school culture</t>
  </si>
  <si>
    <t>student spiritual formation supported by all operations, programs, and practices</t>
  </si>
  <si>
    <t>school has implemented regular programs/services for student spiritual formation</t>
  </si>
  <si>
    <t>programs/instruction regularly evaluated and adjusted to meet student spiritual needs and school spiriual formation goals</t>
  </si>
  <si>
    <t>PD/in-service activities planned/conducted that address spiritual formation goals and efforts</t>
  </si>
  <si>
    <t xml:space="preserve">For B7, type x in line 32 below the correct choice </t>
  </si>
  <si>
    <t>For B8, type x in line 34 below the correct choice</t>
  </si>
  <si>
    <t>Standard CC1.3 Evaluation Questions</t>
  </si>
  <si>
    <t>Standard CC1.4 Evaluation Questions</t>
  </si>
  <si>
    <t>For A1, type x in line 36 below the correct choice</t>
  </si>
  <si>
    <t>all courses have Biblical worldview/Biblical integration learning objectives</t>
  </si>
  <si>
    <t>most courses have Biblical worldview/Biblical integration learning objectives</t>
  </si>
  <si>
    <t>some courses have Biblical worldview/Biblical integration learning objectives</t>
  </si>
  <si>
    <t>few courses have Biblical worldview/Biblical integration learning objectives</t>
  </si>
  <si>
    <t>all co-curricular and extra-curricular programs</t>
  </si>
  <si>
    <t>most co-curricular and extra-curricular programs</t>
  </si>
  <si>
    <t>some co-curricular and extra-curricular programs</t>
  </si>
  <si>
    <t>few co-curricular and extra-curricular programs</t>
  </si>
  <si>
    <t xml:space="preserve">For A3, type x in Line 40 below the correct choice </t>
  </si>
  <si>
    <t>all curricula</t>
  </si>
  <si>
    <t>most curricula</t>
  </si>
  <si>
    <t>some curricula</t>
  </si>
  <si>
    <t>few or no curricula</t>
  </si>
  <si>
    <t>For A4, type x in Line 42 below the correct choice</t>
  </si>
  <si>
    <t>For B5, type x in Line 44 below the correct choice</t>
  </si>
  <si>
    <t>good</t>
  </si>
  <si>
    <t>fair</t>
  </si>
  <si>
    <t>students evidence Biblical worldview concepts/understanding appropriate to age/grade</t>
  </si>
  <si>
    <t>students have opportunites in all curricular areas to apply knowledge, skills, and Biblical worldview in real world situations</t>
  </si>
  <si>
    <t>Christian character development program is formalized and part of school's program</t>
  </si>
  <si>
    <t>PD/in-service provide Biblical worldview and Biblical integration training</t>
  </si>
  <si>
    <t>lesson plans include Biblical worldview/
Biblical integration objetives as appropriate</t>
  </si>
  <si>
    <t>curricular review process includes Biblical worldview/
Biblical integration considerations</t>
  </si>
  <si>
    <t>school leadership &amp; faculty evidence deep knowledge &amp; understanding of Biblical worldview &amp; Biblical integration concepts, esp in their specific content areas</t>
  </si>
  <si>
    <t>For B6, type x in line 46 under each confirmed characteristic</t>
  </si>
  <si>
    <t xml:space="preserve">For B7, type x in Line 48 under each confirmed characteristic </t>
  </si>
  <si>
    <t>process is written</t>
  </si>
  <si>
    <t>process includes mechanisams for ongoing evaluation, feedback, and monitoring</t>
  </si>
  <si>
    <t>based on student spiritual formation goals</t>
  </si>
  <si>
    <t>uses data collected from a range of data sources</t>
  </si>
  <si>
    <t>analyzes and applies trend and comparison data</t>
  </si>
  <si>
    <t>excellent quality</t>
  </si>
  <si>
    <t>good quality</t>
  </si>
  <si>
    <t>fair quality</t>
  </si>
  <si>
    <t>poor quality/not assessed</t>
  </si>
  <si>
    <t>regular and routine practice (at least 2 times per year)</t>
  </si>
  <si>
    <t>often used, but not on a regular basis</t>
  </si>
  <si>
    <t>sometimes used</t>
  </si>
  <si>
    <t>rarely used &amp; clearly not a regular practice</t>
  </si>
  <si>
    <t>Standard CC1.5 Evaluation Questions</t>
  </si>
  <si>
    <t>Standard CC1.6 Evaluation Questions</t>
  </si>
  <si>
    <t>For A1, type x in line 56 below the correct choice</t>
  </si>
  <si>
    <t xml:space="preserve">For A3, type x in Line 60 below the correct choice </t>
  </si>
  <si>
    <t>For A2, type x in line 58 below the correct choice</t>
  </si>
  <si>
    <t>written and published in teacher/staff manuals</t>
  </si>
  <si>
    <t>expectations included in all employment contracts</t>
  </si>
  <si>
    <t>includes clearly defined ethical/moral standards &amp; code of conduct for all personnel</t>
  </si>
  <si>
    <t>all the time</t>
  </si>
  <si>
    <t>most of the time</t>
  </si>
  <si>
    <t>rarely to never</t>
  </si>
  <si>
    <t xml:space="preserve">For B5, type x in Line 64 below the correct choice </t>
  </si>
  <si>
    <t xml:space="preserve">For A1, type x in Line 66 under each confirmed characteristic </t>
  </si>
  <si>
    <t>all criteria are considered in evaluation effectiveness of current operations &amp; support services</t>
  </si>
  <si>
    <t>all criteria are incorporated when additional operations &amp; support services are adopted</t>
  </si>
  <si>
    <t>consideration of the criteria in operations &amp; support services is documented</t>
  </si>
  <si>
    <t>process is used that includes collaboration and input from appropriate stakeholders</t>
  </si>
  <si>
    <t>all operations &amp; services</t>
  </si>
  <si>
    <t>most operations &amp; services</t>
  </si>
  <si>
    <t>some operations &amp; services</t>
  </si>
  <si>
    <t>few to no operations &amp; services</t>
  </si>
  <si>
    <t xml:space="preserve">For B3, type x in Line 70 below the correct choice </t>
  </si>
  <si>
    <t xml:space="preserve">For B4, type x in Line 72 below the correct choice </t>
  </si>
  <si>
    <t>N O T    A P P L I C A B L E</t>
  </si>
  <si>
    <t>Cultural Context Domain Score</t>
  </si>
  <si>
    <t>incorporated into personnel evaluationinstrument(s) for all personnel</t>
  </si>
  <si>
    <t>communicated in person &amp; writing individually to each faculty/staff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</si>
</sst>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 (Body)_x0000_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 (Body)_x0000_"/>
    </font>
    <font>
      <sz val="11"/>
      <color theme="0"/>
      <name val="Consolas"/>
      <family val="3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onsolas"/>
      <family val="3"/>
    </font>
    <font>
      <b/>
      <i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double">
        <color rgb="FF3F3F3F"/>
      </right>
      <top/>
      <bottom style="thick">
        <color auto="1"/>
      </bottom>
      <diagonal/>
    </border>
    <border>
      <left style="thick">
        <color auto="1"/>
      </left>
      <right style="double">
        <color rgb="FF3F3F3F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double">
        <color rgb="FF3F3F3F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</borders>
  <cellStyleXfs count="3">
    <xf numFmtId="0" fontId="0" fillId="0" borderId="0"/>
    <xf numFmtId="0" fontId="12" fillId="0" borderId="0"/>
    <xf numFmtId="0" fontId="14" fillId="3" borderId="13" applyNumberFormat="0" applyAlignment="0" applyProtection="0"/>
  </cellStyleXfs>
  <cellXfs count="2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2" fontId="1" fillId="0" borderId="1" xfId="0" applyNumberFormat="1" applyFont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/>
    <xf numFmtId="0" fontId="8" fillId="0" borderId="1" xfId="0" applyFont="1" applyBorder="1" applyProtection="1"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8" fillId="0" borderId="5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1" fillId="2" borderId="0" xfId="0" applyFont="1" applyFill="1"/>
    <xf numFmtId="2" fontId="1" fillId="0" borderId="0" xfId="0" applyNumberFormat="1" applyFont="1"/>
    <xf numFmtId="0" fontId="12" fillId="0" borderId="0" xfId="1"/>
    <xf numFmtId="0" fontId="12" fillId="0" borderId="1" xfId="1" applyBorder="1" applyAlignment="1">
      <alignment horizontal="center"/>
    </xf>
    <xf numFmtId="0" fontId="12" fillId="0" borderId="0" xfId="1" applyAlignment="1">
      <alignment horizontal="center"/>
    </xf>
    <xf numFmtId="2" fontId="13" fillId="0" borderId="0" xfId="1" applyNumberFormat="1" applyFont="1"/>
    <xf numFmtId="49" fontId="13" fillId="0" borderId="0" xfId="1" applyNumberFormat="1" applyFont="1" applyAlignment="1">
      <alignment horizontal="center"/>
    </xf>
    <xf numFmtId="49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2" xfId="1" applyBorder="1" applyAlignment="1">
      <alignment horizontal="center"/>
    </xf>
    <xf numFmtId="0" fontId="12" fillId="0" borderId="0" xfId="1" applyAlignment="1">
      <alignment shrinkToFit="1"/>
    </xf>
    <xf numFmtId="0" fontId="4" fillId="0" borderId="0" xfId="1" applyFont="1"/>
    <xf numFmtId="0" fontId="12" fillId="0" borderId="18" xfId="1" applyBorder="1" applyAlignment="1">
      <alignment horizontal="center"/>
    </xf>
    <xf numFmtId="0" fontId="12" fillId="0" borderId="10" xfId="1" applyBorder="1" applyAlignment="1">
      <alignment horizontal="center"/>
    </xf>
    <xf numFmtId="0" fontId="12" fillId="0" borderId="19" xfId="1" applyBorder="1" applyAlignment="1">
      <alignment horizontal="center"/>
    </xf>
    <xf numFmtId="0" fontId="16" fillId="0" borderId="22" xfId="1" applyFont="1" applyBorder="1"/>
    <xf numFmtId="0" fontId="16" fillId="0" borderId="5" xfId="1" applyFont="1" applyBorder="1"/>
    <xf numFmtId="0" fontId="16" fillId="0" borderId="0" xfId="1" applyFont="1"/>
    <xf numFmtId="164" fontId="12" fillId="0" borderId="0" xfId="1" applyNumberFormat="1" applyProtection="1">
      <protection hidden="1"/>
    </xf>
    <xf numFmtId="0" fontId="7" fillId="0" borderId="0" xfId="1" applyFont="1" applyAlignment="1">
      <alignment vertical="center"/>
    </xf>
    <xf numFmtId="0" fontId="19" fillId="0" borderId="27" xfId="1" applyFont="1" applyBorder="1" applyAlignment="1">
      <alignment horizontal="center" vertical="top" wrapText="1"/>
    </xf>
    <xf numFmtId="0" fontId="0" fillId="0" borderId="1" xfId="0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hidden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quotePrefix="1"/>
    <xf numFmtId="0" fontId="0" fillId="0" borderId="0" xfId="0" applyFill="1"/>
    <xf numFmtId="0" fontId="8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Protection="1"/>
    <xf numFmtId="0" fontId="0" fillId="0" borderId="1" xfId="0" applyBorder="1" applyProtection="1"/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Protection="1"/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0" borderId="3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4" fillId="0" borderId="3" xfId="0" applyFont="1" applyBorder="1" applyAlignment="1" applyProtection="1">
      <alignment wrapText="1"/>
    </xf>
    <xf numFmtId="0" fontId="0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6" xfId="0" applyBorder="1" applyProtection="1"/>
    <xf numFmtId="0" fontId="1" fillId="0" borderId="0" xfId="0" applyFont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0" fillId="0" borderId="0" xfId="0" quotePrefix="1" applyProtection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  <protection locked="0"/>
    </xf>
    <xf numFmtId="2" fontId="17" fillId="0" borderId="25" xfId="1" applyNumberFormat="1" applyFont="1" applyBorder="1" applyAlignment="1" applyProtection="1">
      <alignment horizontal="center"/>
    </xf>
    <xf numFmtId="2" fontId="7" fillId="0" borderId="1" xfId="1" applyNumberFormat="1" applyFont="1" applyBorder="1" applyAlignment="1" applyProtection="1">
      <alignment horizontal="center"/>
      <protection hidden="1"/>
    </xf>
    <xf numFmtId="2" fontId="7" fillId="0" borderId="1" xfId="1" applyNumberFormat="1" applyFont="1" applyBorder="1" applyAlignment="1" applyProtection="1">
      <alignment horizontal="center" vertical="center"/>
      <protection hidden="1"/>
    </xf>
    <xf numFmtId="2" fontId="12" fillId="0" borderId="0" xfId="1" applyNumberFormat="1" applyAlignment="1" applyProtection="1">
      <alignment horizontal="center"/>
      <protection hidden="1"/>
    </xf>
    <xf numFmtId="2" fontId="7" fillId="0" borderId="6" xfId="1" applyNumberFormat="1" applyFont="1" applyBorder="1" applyAlignment="1" applyProtection="1">
      <alignment horizontal="center"/>
      <protection hidden="1"/>
    </xf>
    <xf numFmtId="2" fontId="7" fillId="0" borderId="23" xfId="1" applyNumberFormat="1" applyFont="1" applyBorder="1" applyAlignment="1" applyProtection="1">
      <alignment horizontal="center"/>
      <protection hidden="1"/>
    </xf>
    <xf numFmtId="0" fontId="0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Protection="1"/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 applyProtection="1">
      <alignment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2" fontId="1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1" fillId="0" borderId="10" xfId="0" applyNumberFormat="1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2" fontId="1" fillId="0" borderId="9" xfId="0" applyNumberFormat="1" applyFont="1" applyBorder="1" applyAlignment="1" applyProtection="1">
      <alignment horizontal="center" vertical="center" wrapText="1"/>
      <protection hidden="1"/>
    </xf>
    <xf numFmtId="0" fontId="28" fillId="2" borderId="29" xfId="0" applyFont="1" applyFill="1" applyBorder="1" applyAlignment="1" applyProtection="1">
      <alignment horizontal="center" vertical="center" wrapText="1"/>
      <protection locked="0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28" fillId="2" borderId="3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7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4" fillId="0" borderId="2" xfId="0" applyFont="1" applyBorder="1" applyAlignment="1" applyProtection="1">
      <alignment horizontal="center"/>
    </xf>
    <xf numFmtId="0" fontId="24" fillId="0" borderId="3" xfId="0" applyFont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3" fillId="0" borderId="1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2" fontId="14" fillId="4" borderId="33" xfId="2" applyNumberFormat="1" applyFill="1" applyBorder="1" applyAlignment="1" applyProtection="1">
      <alignment horizontal="center" vertical="center"/>
      <protection hidden="1"/>
    </xf>
    <xf numFmtId="2" fontId="14" fillId="4" borderId="34" xfId="2" applyNumberFormat="1" applyFill="1" applyBorder="1" applyAlignment="1">
      <alignment horizontal="center" vertical="center"/>
    </xf>
    <xf numFmtId="0" fontId="12" fillId="0" borderId="32" xfId="1" applyFill="1" applyBorder="1" applyAlignment="1">
      <alignment horizontal="center" vertical="center"/>
    </xf>
    <xf numFmtId="2" fontId="12" fillId="0" borderId="32" xfId="1" applyNumberFormat="1" applyFill="1" applyBorder="1" applyAlignment="1">
      <alignment horizontal="center" vertical="center"/>
    </xf>
    <xf numFmtId="164" fontId="15" fillId="5" borderId="0" xfId="1" applyNumberFormat="1" applyFont="1" applyFill="1" applyAlignment="1" applyProtection="1">
      <alignment horizontal="center" vertical="center" wrapText="1"/>
      <protection hidden="1"/>
    </xf>
    <xf numFmtId="164" fontId="15" fillId="5" borderId="21" xfId="1" applyNumberFormat="1" applyFont="1" applyFill="1" applyBorder="1" applyAlignment="1" applyProtection="1">
      <alignment horizontal="center" vertical="center" wrapText="1"/>
      <protection hidden="1"/>
    </xf>
    <xf numFmtId="164" fontId="15" fillId="5" borderId="20" xfId="1" applyNumberFormat="1" applyFont="1" applyFill="1" applyBorder="1" applyAlignment="1" applyProtection="1">
      <alignment horizontal="center" vertical="center" wrapText="1"/>
      <protection hidden="1"/>
    </xf>
    <xf numFmtId="164" fontId="15" fillId="0" borderId="3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7" xfId="1" applyNumberFormat="1" applyFont="1" applyBorder="1" applyAlignment="1" applyProtection="1">
      <alignment vertical="center" wrapText="1"/>
      <protection hidden="1"/>
    </xf>
    <xf numFmtId="0" fontId="4" fillId="0" borderId="17" xfId="1" applyFont="1" applyBorder="1" applyAlignment="1">
      <alignment vertical="center" wrapText="1"/>
    </xf>
    <xf numFmtId="0" fontId="19" fillId="0" borderId="27" xfId="1" applyFont="1" applyBorder="1" applyAlignment="1">
      <alignment horizontal="center" vertical="top" wrapText="1"/>
    </xf>
    <xf numFmtId="0" fontId="18" fillId="0" borderId="27" xfId="1" applyFont="1" applyBorder="1" applyAlignment="1">
      <alignment horizontal="center" vertical="top" wrapText="1"/>
    </xf>
    <xf numFmtId="0" fontId="18" fillId="0" borderId="26" xfId="1" applyFont="1" applyBorder="1" applyAlignment="1">
      <alignment horizontal="center" vertical="top" wrapText="1"/>
    </xf>
    <xf numFmtId="2" fontId="17" fillId="0" borderId="23" xfId="1" applyNumberFormat="1" applyFont="1" applyBorder="1" applyAlignment="1" applyProtection="1">
      <alignment horizontal="center"/>
    </xf>
    <xf numFmtId="2" fontId="12" fillId="0" borderId="25" xfId="1" applyNumberFormat="1" applyBorder="1" applyAlignment="1" applyProtection="1">
      <alignment horizontal="center"/>
    </xf>
    <xf numFmtId="2" fontId="17" fillId="0" borderId="23" xfId="1" applyNumberFormat="1" applyFont="1" applyBorder="1" applyAlignment="1" applyProtection="1">
      <alignment horizontal="center" vertical="top"/>
    </xf>
    <xf numFmtId="2" fontId="16" fillId="0" borderId="25" xfId="1" applyNumberFormat="1" applyFont="1" applyBorder="1" applyAlignment="1" applyProtection="1">
      <alignment horizontal="center" vertical="top"/>
    </xf>
    <xf numFmtId="2" fontId="17" fillId="0" borderId="23" xfId="1" applyNumberFormat="1" applyFont="1" applyBorder="1" applyAlignment="1" applyProtection="1">
      <alignment horizontal="center" vertical="top" wrapText="1"/>
    </xf>
    <xf numFmtId="2" fontId="17" fillId="0" borderId="25" xfId="1" applyNumberFormat="1" applyFont="1" applyBorder="1" applyAlignment="1" applyProtection="1">
      <alignment horizontal="center"/>
    </xf>
    <xf numFmtId="2" fontId="12" fillId="0" borderId="24" xfId="1" applyNumberFormat="1" applyBorder="1" applyAlignment="1" applyProtection="1">
      <alignment horizontal="center"/>
    </xf>
    <xf numFmtId="0" fontId="12" fillId="0" borderId="0" xfId="1" applyAlignment="1"/>
    <xf numFmtId="0" fontId="12" fillId="0" borderId="25" xfId="1" applyBorder="1" applyAlignment="1"/>
    <xf numFmtId="0" fontId="22" fillId="0" borderId="0" xfId="1" applyFont="1" applyAlignment="1"/>
    <xf numFmtId="0" fontId="21" fillId="0" borderId="0" xfId="1" applyFont="1" applyAlignment="1"/>
    <xf numFmtId="0" fontId="12" fillId="0" borderId="25" xfId="1" applyBorder="1" applyAlignment="1">
      <alignment horizontal="left" vertical="top" wrapText="1"/>
    </xf>
    <xf numFmtId="0" fontId="20" fillId="0" borderId="22" xfId="1" applyFont="1" applyBorder="1" applyAlignment="1">
      <alignment horizontal="center" vertical="top" wrapText="1"/>
    </xf>
    <xf numFmtId="0" fontId="19" fillId="0" borderId="26" xfId="1" applyFont="1" applyBorder="1" applyAlignment="1">
      <alignment horizontal="center" vertical="top" wrapText="1"/>
    </xf>
    <xf numFmtId="0" fontId="19" fillId="0" borderId="22" xfId="1" applyFont="1" applyBorder="1" applyAlignment="1">
      <alignment horizontal="center" vertical="top" wrapText="1"/>
    </xf>
    <xf numFmtId="0" fontId="18" fillId="0" borderId="27" xfId="1" applyFont="1" applyBorder="1" applyAlignment="1">
      <alignment horizontal="center"/>
    </xf>
  </cellXfs>
  <cellStyles count="3">
    <cellStyle name="Check Cell 2" xfId="2" xr:uid="{00000000-0005-0000-0000-000000000000}"/>
    <cellStyle name="Normal" xfId="0" builtinId="0"/>
    <cellStyle name="Normal 2" xfId="1" xr:uid="{00000000-0005-0000-0000-000002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Meets Expectations</c:v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491-E34B-8F42-DA623925AD28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491-E34B-8F42-DA623925AD2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491-E34B-8F42-DA623925AD28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491-E34B-8F42-DA623925AD28}"/>
              </c:ext>
            </c:extLst>
          </c:dPt>
          <c:dLbls>
            <c:dLbl>
              <c:idx val="0"/>
              <c:layout>
                <c:manualLayout>
                  <c:x val="0.34642851297606631"/>
                  <c:y val="-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Exceeds Expectations </a:t>
                    </a:r>
                    <a:fld id="{3B59F10A-0B6C-D240-A182-4E31C39AF8EB}" type="VALUE">
                      <a:rPr lang="en-US" baseline="0"/>
                      <a:pPr>
                        <a:defRPr/>
                      </a:pPr>
                      <a:t>[VALUE]</a:t>
                    </a:fld>
                    <a:r>
                      <a:rPr lang="en-US" baseline="0"/>
                      <a:t>, </a:t>
                    </a:r>
                    <a:fld id="{C232B6E6-93EB-0448-B642-0E1CB6364C4B}" type="PERCENTAGE">
                      <a:rPr lang="en-US" baseline="0"/>
                      <a:pPr>
                        <a:defRPr/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491-E34B-8F42-DA623925AD28}"/>
                </c:ext>
              </c:extLst>
            </c:dLbl>
            <c:dLbl>
              <c:idx val="1"/>
              <c:layout>
                <c:manualLayout>
                  <c:x val="-0.34642851297606642"/>
                  <c:y val="0.736111111111111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Emerging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r>
                      <a:rPr lang="en-US" baseline="0"/>
                      <a:t> </a:t>
                    </a:r>
                    <a:fld id="{6CCC7C69-2265-4F49-B565-3780E0AA49F8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491-E34B-8F42-DA623925AD28}"/>
                </c:ext>
              </c:extLst>
            </c:dLbl>
            <c:dLbl>
              <c:idx val="2"/>
              <c:layout>
                <c:manualLayout>
                  <c:x val="0.35272721321199491"/>
                  <c:y val="2.77777777777777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A9E3D8E-114C-1446-8F24-80DA16DAC278}" type="SERIES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[SERIES NAME]</a:t>
                    </a:fld>
                    <a:r>
                      <a:rPr lang="en-US" baseline="0"/>
                      <a:t> </a:t>
                    </a:r>
                    <a:fld id="{8E2FBB98-2D63-CD46-9BB7-C9CED728CBD5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491-E34B-8F42-DA623925AD28}"/>
                </c:ext>
              </c:extLst>
            </c:dLbl>
            <c:dLbl>
              <c:idx val="3"/>
              <c:layout>
                <c:manualLayout>
                  <c:x val="-0.35272721321199491"/>
                  <c:y val="5.55555555555555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Needs</a:t>
                    </a:r>
                  </a:p>
                  <a:p>
                    <a:pPr>
                      <a:defRPr>
                        <a:solidFill>
                          <a:schemeClr val="accent1"/>
                        </a:solidFill>
                      </a:defRPr>
                    </a:pPr>
                    <a:r>
                      <a:rPr lang="en-US" baseline="0"/>
                      <a:t>Improvement </a:t>
                    </a:r>
                    <a:fld id="{38F4E7CE-B531-004F-B10B-57C42092CB02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491-E34B-8F42-DA623925AD2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'Domain, IEQ Scores, &amp; eleot Avg'!$D$32:$D$35</c:f>
              <c:numCache>
                <c:formatCode>General</c:formatCode>
                <c:ptCount val="4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E34B-8F42-DA623925AD2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eleot™</a:t>
            </a:r>
            <a:r>
              <a:rPr lang="en-US" baseline="0"/>
              <a:t> Ratings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996766708509"/>
          <c:y val="0.117525773195876"/>
          <c:w val="0.86188246034463101"/>
          <c:h val="0.553900578692724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'eleot Worksheet'!$AE$7:$AE$20</c:f>
              <c:numCache>
                <c:formatCode>0.00</c:formatCode>
                <c:ptCount val="14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2-E949-B52B-C64F04C3776D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'eleot Worksheet'!$AF$7:$AF$20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6D2-E949-B52B-C64F04C37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879466208"/>
        <c:axId val="879485600"/>
      </c:barChart>
      <c:catAx>
        <c:axId val="879466208"/>
        <c:scaling>
          <c:orientation val="minMax"/>
        </c:scaling>
        <c:delete val="0"/>
        <c:axPos val="b"/>
        <c:majorTickMark val="out"/>
        <c:minorTickMark val="none"/>
        <c:tickLblPos val="none"/>
        <c:crossAx val="879485600"/>
        <c:crosses val="autoZero"/>
        <c:auto val="1"/>
        <c:lblAlgn val="ctr"/>
        <c:lblOffset val="100"/>
        <c:noMultiLvlLbl val="0"/>
      </c:catAx>
      <c:valAx>
        <c:axId val="879485600"/>
        <c:scaling>
          <c:orientation val="minMax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Performance Levels</a:t>
                </a:r>
              </a:p>
            </c:rich>
          </c:tx>
          <c:layout>
            <c:manualLayout>
              <c:xMode val="edge"/>
              <c:yMode val="edge"/>
              <c:x val="1.6317556604835699E-2"/>
              <c:y val="0.276962717009770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87946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13094</xdr:colOff>
      <xdr:row>29</xdr:row>
      <xdr:rowOff>205164</xdr:rowOff>
    </xdr:from>
    <xdr:to>
      <xdr:col>9</xdr:col>
      <xdr:colOff>746290</xdr:colOff>
      <xdr:row>43</xdr:row>
      <xdr:rowOff>3404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9ADE243-71E5-C045-8143-F8C54B7F4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330201</xdr:colOff>
      <xdr:row>20</xdr:row>
      <xdr:rowOff>152400</xdr:rowOff>
    </xdr:from>
    <xdr:to>
      <xdr:col>33</xdr:col>
      <xdr:colOff>546101</xdr:colOff>
      <xdr:row>26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EB06A4E-FA80-9F4A-859E-920986769E73}"/>
            </a:ext>
          </a:extLst>
        </xdr:cNvPr>
        <xdr:cNvSpPr txBox="1"/>
      </xdr:nvSpPr>
      <xdr:spPr>
        <a:xfrm rot="18000000">
          <a:off x="23482301" y="4368800"/>
          <a:ext cx="102870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/>
            <a:t>Equitable Learning</a:t>
          </a:r>
        </a:p>
      </xdr:txBody>
    </xdr:sp>
    <xdr:clientData/>
  </xdr:twoCellAnchor>
  <xdr:twoCellAnchor>
    <xdr:from>
      <xdr:col>32</xdr:col>
      <xdr:colOff>19050</xdr:colOff>
      <xdr:row>4</xdr:row>
      <xdr:rowOff>25400</xdr:rowOff>
    </xdr:from>
    <xdr:to>
      <xdr:col>42</xdr:col>
      <xdr:colOff>444500</xdr:colOff>
      <xdr:row>28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6DF738-58E2-5745-9D16-15F94567B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0.07972</cdr:x>
      <cdr:y>0.65782</cdr:y>
    </cdr:from>
    <cdr:to>
      <cdr:x>0.10832</cdr:x>
      <cdr:y>0.88674</cdr:y>
    </cdr:to>
    <cdr:sp macro="" textlink="">
      <cdr:nvSpPr>
        <cdr:cNvPr id="4" name="TextBox 3"/>
        <cdr:cNvSpPr txBox="1"/>
      </cdr:nvSpPr>
      <cdr:spPr>
        <a:xfrm xmlns:a="http://schemas.openxmlformats.org/drawingml/2006/main" rot="18000000">
          <a:off x="72490" y="3948340"/>
          <a:ext cx="1200708" cy="204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Equitable Learning</a:t>
          </a:r>
        </a:p>
      </cdr:txBody>
    </cdr:sp>
  </cdr:relSizeAnchor>
  <cdr:relSizeAnchor xmlns:cdr="http://schemas.openxmlformats.org/drawingml/2006/chartDrawing">
    <cdr:from>
      <cdr:x>0.20615</cdr:x>
      <cdr:y>0.65782</cdr:y>
    </cdr:from>
    <cdr:to>
      <cdr:x>0.23475</cdr:x>
      <cdr:y>0.88674</cdr:y>
    </cdr:to>
    <cdr:sp macro="" textlink="">
      <cdr:nvSpPr>
        <cdr:cNvPr id="5" name="TextBox 4"/>
        <cdr:cNvSpPr txBox="1"/>
      </cdr:nvSpPr>
      <cdr:spPr>
        <a:xfrm xmlns:a="http://schemas.openxmlformats.org/drawingml/2006/main" rot="18000000">
          <a:off x="977307" y="3948341"/>
          <a:ext cx="1200708" cy="204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High Expectations</a:t>
          </a:r>
        </a:p>
      </cdr:txBody>
    </cdr:sp>
  </cdr:relSizeAnchor>
  <cdr:relSizeAnchor xmlns:cdr="http://schemas.openxmlformats.org/drawingml/2006/chartDrawing">
    <cdr:from>
      <cdr:x>0.31772</cdr:x>
      <cdr:y>0.66432</cdr:y>
    </cdr:from>
    <cdr:to>
      <cdr:x>0.34681</cdr:x>
      <cdr:y>0.90706</cdr:y>
    </cdr:to>
    <cdr:sp macro="" textlink="">
      <cdr:nvSpPr>
        <cdr:cNvPr id="6" name="TextBox 5"/>
        <cdr:cNvSpPr txBox="1"/>
      </cdr:nvSpPr>
      <cdr:spPr>
        <a:xfrm xmlns:a="http://schemas.openxmlformats.org/drawingml/2006/main" rot="18000000">
          <a:off x="1741273" y="4016940"/>
          <a:ext cx="1273195" cy="2081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Supportive Learning</a:t>
          </a:r>
        </a:p>
      </cdr:txBody>
    </cdr:sp>
  </cdr:relSizeAnchor>
  <cdr:relSizeAnchor xmlns:cdr="http://schemas.openxmlformats.org/drawingml/2006/chartDrawing">
    <cdr:from>
      <cdr:x>0.45215</cdr:x>
      <cdr:y>0.65901</cdr:y>
    </cdr:from>
    <cdr:to>
      <cdr:x>0.47966</cdr:x>
      <cdr:y>0.86409</cdr:y>
    </cdr:to>
    <cdr:sp macro="" textlink="">
      <cdr:nvSpPr>
        <cdr:cNvPr id="7" name="TextBox 6"/>
        <cdr:cNvSpPr txBox="1"/>
      </cdr:nvSpPr>
      <cdr:spPr>
        <a:xfrm xmlns:a="http://schemas.openxmlformats.org/drawingml/2006/main" rot="18000000">
          <a:off x="2796392" y="3895949"/>
          <a:ext cx="1075665" cy="196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Active Learning</a:t>
          </a:r>
        </a:p>
      </cdr:txBody>
    </cdr:sp>
  </cdr:relSizeAnchor>
  <cdr:relSizeAnchor xmlns:cdr="http://schemas.openxmlformats.org/drawingml/2006/chartDrawing">
    <cdr:from>
      <cdr:x>0.54351</cdr:x>
      <cdr:y>0.68478</cdr:y>
    </cdr:from>
    <cdr:to>
      <cdr:x>0.60153</cdr:x>
      <cdr:y>0.94893</cdr:y>
    </cdr:to>
    <cdr:sp macro="" textlink="">
      <cdr:nvSpPr>
        <cdr:cNvPr id="8" name="TextBox 7"/>
        <cdr:cNvSpPr txBox="1"/>
      </cdr:nvSpPr>
      <cdr:spPr>
        <a:xfrm xmlns:a="http://schemas.openxmlformats.org/drawingml/2006/main" rot="18000000">
          <a:off x="3404470" y="4076905"/>
          <a:ext cx="1385481" cy="415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Progressive</a:t>
          </a:r>
          <a:r>
            <a:rPr lang="en-US" sz="1000" baseline="0"/>
            <a:t> </a:t>
          </a:r>
          <a:r>
            <a:rPr lang="en-US" sz="1000"/>
            <a:t>Monitoring</a:t>
          </a:r>
        </a:p>
        <a:p xmlns:a="http://schemas.openxmlformats.org/drawingml/2006/main">
          <a:r>
            <a:rPr lang="en-US" sz="1000"/>
            <a:t>and Feedback</a:t>
          </a:r>
        </a:p>
      </cdr:txBody>
    </cdr:sp>
  </cdr:relSizeAnchor>
  <cdr:relSizeAnchor xmlns:cdr="http://schemas.openxmlformats.org/drawingml/2006/chartDrawing">
    <cdr:from>
      <cdr:x>0.68114</cdr:x>
      <cdr:y>0.66402</cdr:y>
    </cdr:from>
    <cdr:to>
      <cdr:x>0.70951</cdr:x>
      <cdr:y>0.94352</cdr:y>
    </cdr:to>
    <cdr:sp macro="" textlink="">
      <cdr:nvSpPr>
        <cdr:cNvPr id="10" name="TextBox 9"/>
        <cdr:cNvSpPr txBox="1"/>
      </cdr:nvSpPr>
      <cdr:spPr>
        <a:xfrm xmlns:a="http://schemas.openxmlformats.org/drawingml/2006/main" rot="18000000">
          <a:off x="4243061" y="4114353"/>
          <a:ext cx="1466005" cy="2030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Well-Managed Learning</a:t>
          </a:r>
        </a:p>
      </cdr:txBody>
    </cdr:sp>
  </cdr:relSizeAnchor>
  <cdr:relSizeAnchor xmlns:cdr="http://schemas.openxmlformats.org/drawingml/2006/chartDrawing">
    <cdr:from>
      <cdr:x>0.81674</cdr:x>
      <cdr:y>0.67454</cdr:y>
    </cdr:from>
    <cdr:to>
      <cdr:x>0.84901</cdr:x>
      <cdr:y>0.87424</cdr:y>
    </cdr:to>
    <cdr:sp macro="" textlink="">
      <cdr:nvSpPr>
        <cdr:cNvPr id="11" name="TextBox 10"/>
        <cdr:cNvSpPr txBox="1"/>
      </cdr:nvSpPr>
      <cdr:spPr>
        <a:xfrm xmlns:a="http://schemas.openxmlformats.org/drawingml/2006/main" rot="18000000">
          <a:off x="5436715" y="3946295"/>
          <a:ext cx="1047447" cy="230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Digital Learning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5"/>
  <sheetViews>
    <sheetView tabSelected="1" zoomScale="97" zoomScaleNormal="97" workbookViewId="0">
      <selection activeCell="H18" sqref="H18"/>
    </sheetView>
  </sheetViews>
  <sheetFormatPr baseColWidth="10" defaultRowHeight="16"/>
  <cols>
    <col min="1" max="1" width="39.33203125" customWidth="1"/>
    <col min="2" max="2" width="17" customWidth="1"/>
    <col min="3" max="3" width="3.5" customWidth="1"/>
    <col min="4" max="4" width="20.5" customWidth="1"/>
    <col min="5" max="5" width="3.5" customWidth="1"/>
    <col min="6" max="6" width="19.1640625" customWidth="1"/>
    <col min="7" max="7" width="21.6640625" customWidth="1"/>
  </cols>
  <sheetData>
    <row r="3" spans="1:8">
      <c r="A3" s="6" t="s">
        <v>487</v>
      </c>
      <c r="B3" s="14">
        <f>'Cultural Context Domain'!$D$74</f>
        <v>0.6779588861068282</v>
      </c>
    </row>
    <row r="4" spans="1:8">
      <c r="A4" s="6"/>
      <c r="B4" s="6"/>
      <c r="G4" t="s">
        <v>569</v>
      </c>
    </row>
    <row r="5" spans="1:8">
      <c r="A5" s="6" t="s">
        <v>488</v>
      </c>
      <c r="B5" s="37">
        <f>'Leadership Capacity Domain'!$D$88</f>
        <v>0.45489200454717704</v>
      </c>
    </row>
    <row r="6" spans="1:8">
      <c r="A6" s="6"/>
      <c r="B6" s="6"/>
    </row>
    <row r="7" spans="1:8">
      <c r="A7" s="6" t="s">
        <v>489</v>
      </c>
      <c r="B7" s="37">
        <f>'Learning Capacity Domain'!$D$86</f>
        <v>0.4677124045545098</v>
      </c>
    </row>
    <row r="8" spans="1:8">
      <c r="A8" s="6"/>
      <c r="B8" s="6"/>
    </row>
    <row r="9" spans="1:8">
      <c r="A9" s="6" t="s">
        <v>490</v>
      </c>
      <c r="B9" s="37">
        <f>'Resource Capacity Domain'!$D$70</f>
        <v>0.36709045340624291</v>
      </c>
    </row>
    <row r="10" spans="1:8">
      <c r="A10" s="6"/>
      <c r="B10" s="6"/>
    </row>
    <row r="11" spans="1:8">
      <c r="A11" s="6" t="s">
        <v>463</v>
      </c>
      <c r="B11" s="37">
        <f>'Early Learning Standard 4'!$B$29</f>
        <v>1</v>
      </c>
    </row>
    <row r="12" spans="1:8">
      <c r="A12" s="6"/>
      <c r="B12" s="6"/>
    </row>
    <row r="13" spans="1:8" ht="20" customHeight="1">
      <c r="A13" s="153" t="s">
        <v>567</v>
      </c>
      <c r="B13" s="153" t="str">
        <f>IF((COUNTIF(B3:B9,"&gt;=2.00")&gt;=4),"Accredited",IF((COUNTIF(B3:B9,"&gt;=2.00")=2),"Accredited on Advisement",IF((COUNTIF(B3:B9,"&gt;=2.00")=3),"Accredited on Advisement",IF((COUNTIF(B3:B9,"&gt;=2.00")=1),"Accredited Warned",IF((COUNTIF(B3:B9,"&gt;=2.00")&lt;1),"Accredited on Probation")))))</f>
        <v>Accredited on Probation</v>
      </c>
      <c r="C13" s="153"/>
      <c r="D13" s="157"/>
      <c r="E13" s="157"/>
      <c r="F13" s="158"/>
      <c r="G13" s="65"/>
      <c r="H13" s="64"/>
    </row>
    <row r="14" spans="1:8" ht="20" customHeight="1">
      <c r="A14" s="154"/>
      <c r="B14" s="153"/>
      <c r="C14" s="153"/>
      <c r="D14" s="157"/>
      <c r="E14" s="157"/>
      <c r="F14" s="158"/>
      <c r="G14" s="65"/>
      <c r="H14" s="64"/>
    </row>
    <row r="15" spans="1:8" ht="20" customHeight="1">
      <c r="A15" s="66"/>
      <c r="B15" s="67"/>
      <c r="C15" s="67"/>
      <c r="D15" s="68"/>
      <c r="E15" s="68"/>
      <c r="F15" s="68"/>
      <c r="G15" s="65"/>
      <c r="H15" s="64"/>
    </row>
    <row r="16" spans="1:8" ht="20" customHeight="1">
      <c r="A16" s="153" t="s">
        <v>568</v>
      </c>
      <c r="B16" s="154" t="str">
        <f>IF((COUNTIF(B3:B11,"&gt;=2.00")&gt;=4),"Accredited",IF((COUNTIF(B3:B11,"&gt;=2.00")=2),"Accredited on Advisement",IF((COUNTIF(B3:B11,"&gt;=2.00")=3),"Accredited on Advisement",IF((COUNTIF(B3:B11,"&gt;=2.00")=1),"Accredited Warned",IF((COUNTIF(B3:B11,"&gt;=2.00")&lt;1),"Accredited on Probation")))))</f>
        <v>Accredited on Probation</v>
      </c>
      <c r="C16" s="154"/>
      <c r="D16" s="68"/>
      <c r="E16" s="68"/>
      <c r="F16" s="68"/>
      <c r="G16" s="65"/>
      <c r="H16" s="64"/>
    </row>
    <row r="17" spans="1:8" ht="20" customHeight="1">
      <c r="A17" s="154"/>
      <c r="B17" s="154"/>
      <c r="C17" s="154"/>
      <c r="D17" s="68"/>
      <c r="E17" s="68"/>
      <c r="F17" s="68"/>
      <c r="G17" s="65"/>
      <c r="H17" s="64"/>
    </row>
    <row r="18" spans="1:8">
      <c r="A18" s="6"/>
    </row>
    <row r="19" spans="1:8">
      <c r="A19" s="6"/>
    </row>
    <row r="20" spans="1:8">
      <c r="A20" s="155" t="s">
        <v>545</v>
      </c>
      <c r="B20" s="155"/>
      <c r="C20" s="155"/>
    </row>
    <row r="22" spans="1:8">
      <c r="A22" s="6" t="s">
        <v>546</v>
      </c>
      <c r="B22" s="37" t="e">
        <f>'eleot Worksheet'!AE7</f>
        <v>#DIV/0!</v>
      </c>
    </row>
    <row r="23" spans="1:8">
      <c r="A23" s="6" t="s">
        <v>547</v>
      </c>
      <c r="B23" s="37" t="e">
        <f>'eleot Worksheet'!AE9</f>
        <v>#DIV/0!</v>
      </c>
    </row>
    <row r="24" spans="1:8">
      <c r="A24" s="6" t="s">
        <v>548</v>
      </c>
      <c r="B24" s="37" t="e">
        <f>'eleot Worksheet'!AE11</f>
        <v>#DIV/0!</v>
      </c>
    </row>
    <row r="25" spans="1:8">
      <c r="A25" s="6" t="s">
        <v>531</v>
      </c>
      <c r="B25" s="37" t="e">
        <f>'eleot Worksheet'!AE13</f>
        <v>#DIV/0!</v>
      </c>
    </row>
    <row r="26" spans="1:8">
      <c r="A26" s="6" t="s">
        <v>549</v>
      </c>
      <c r="B26" s="37" t="e">
        <f>'eleot Worksheet'!AE15</f>
        <v>#DIV/0!</v>
      </c>
    </row>
    <row r="27" spans="1:8">
      <c r="A27" s="6" t="s">
        <v>551</v>
      </c>
      <c r="B27" s="37" t="e">
        <f>'eleot Worksheet'!AE17</f>
        <v>#DIV/0!</v>
      </c>
    </row>
    <row r="28" spans="1:8">
      <c r="A28" s="6" t="s">
        <v>550</v>
      </c>
      <c r="B28" s="37" t="e">
        <f>'eleot Worksheet'!AE19</f>
        <v>#DIV/0!</v>
      </c>
    </row>
    <row r="29" spans="1:8">
      <c r="A29" s="6"/>
    </row>
    <row r="30" spans="1:8" ht="48" customHeight="1">
      <c r="A30" s="156" t="s">
        <v>553</v>
      </c>
      <c r="B30" s="156"/>
      <c r="C30" s="156"/>
      <c r="D30" s="156"/>
      <c r="E30" s="156"/>
      <c r="F30" s="156"/>
    </row>
    <row r="31" spans="1:8">
      <c r="A31" s="59" t="s">
        <v>557</v>
      </c>
      <c r="B31" s="59" t="s">
        <v>555</v>
      </c>
      <c r="C31" s="60"/>
      <c r="D31" s="59" t="s">
        <v>556</v>
      </c>
      <c r="E31" s="60"/>
      <c r="F31" s="60"/>
    </row>
    <row r="32" spans="1:8">
      <c r="A32" s="61" t="s">
        <v>554</v>
      </c>
      <c r="B32" s="60" t="s">
        <v>561</v>
      </c>
      <c r="D32" s="110">
        <f>('Cultural Context Domain'!B77+'Leadership Capacity Domain'!B91+'Learning Capacity Domain'!B89+'Resource Capacity Domain'!B73+'Early Learning Standard 4'!B32)</f>
        <v>35</v>
      </c>
    </row>
    <row r="33" spans="1:4">
      <c r="A33" s="61" t="s">
        <v>558</v>
      </c>
      <c r="B33" s="60" t="s">
        <v>562</v>
      </c>
      <c r="D33" s="110">
        <f>('Cultural Context Domain'!B78+'Leadership Capacity Domain'!B92+'Learning Capacity Domain'!B90+'Resource Capacity Domain'!B74+'Early Learning Standard 4'!B33)</f>
        <v>0</v>
      </c>
    </row>
    <row r="34" spans="1:4">
      <c r="A34" s="61" t="s">
        <v>559</v>
      </c>
      <c r="B34" s="60" t="s">
        <v>563</v>
      </c>
      <c r="D34" s="110">
        <f>('Cultural Context Domain'!B79+'Leadership Capacity Domain'!B93+'Learning Capacity Domain'!B91+'Resource Capacity Domain'!B75+'Early Learning Standard 4'!B34)</f>
        <v>0</v>
      </c>
    </row>
    <row r="35" spans="1:4">
      <c r="A35" s="61" t="s">
        <v>560</v>
      </c>
      <c r="B35" s="60">
        <v>4</v>
      </c>
      <c r="D35" s="110">
        <f>('Cultural Context Domain'!B80+'Leadership Capacity Domain'!B94+'Learning Capacity Domain'!B92+'Resource Capacity Domain'!B76+'Early Learning Standard 4'!B35)</f>
        <v>0</v>
      </c>
    </row>
  </sheetData>
  <sheetProtection sheet="1" objects="1" scenarios="1"/>
  <mergeCells count="8">
    <mergeCell ref="A16:A17"/>
    <mergeCell ref="B16:C17"/>
    <mergeCell ref="A20:C20"/>
    <mergeCell ref="A30:F30"/>
    <mergeCell ref="A13:A14"/>
    <mergeCell ref="B13:C14"/>
    <mergeCell ref="D13:E14"/>
    <mergeCell ref="F13:F14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35E9-3293-8940-8909-2DC7AAD85CAD}">
  <sheetPr>
    <pageSetUpPr fitToPage="1"/>
  </sheetPr>
  <dimension ref="A2:P80"/>
  <sheetViews>
    <sheetView topLeftCell="A58" zoomScale="85" zoomScaleNormal="85" workbookViewId="0">
      <selection activeCell="E66" sqref="E66"/>
    </sheetView>
  </sheetViews>
  <sheetFormatPr baseColWidth="10" defaultColWidth="11" defaultRowHeight="16"/>
  <cols>
    <col min="1" max="1" width="13.33203125" customWidth="1"/>
    <col min="2" max="2" width="13.33203125" style="6" customWidth="1"/>
    <col min="4" max="4" width="38.5" customWidth="1"/>
    <col min="5" max="5" width="17.6640625" customWidth="1"/>
    <col min="6" max="6" width="16.5" customWidth="1"/>
    <col min="7" max="7" width="14.6640625" customWidth="1"/>
    <col min="8" max="8" width="14.5" customWidth="1"/>
    <col min="9" max="9" width="15" customWidth="1"/>
    <col min="10" max="10" width="13.5" customWidth="1"/>
    <col min="11" max="11" width="12.5" customWidth="1"/>
    <col min="12" max="12" width="13" customWidth="1"/>
    <col min="13" max="13" width="13.6640625" customWidth="1"/>
    <col min="14" max="14" width="12.5" customWidth="1"/>
    <col min="15" max="15" width="10.33203125" customWidth="1"/>
    <col min="16" max="16" width="11" style="30" customWidth="1"/>
  </cols>
  <sheetData>
    <row r="2" spans="1:16" ht="19">
      <c r="A2" s="179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3.75" customHeight="1">
      <c r="A3" s="2"/>
      <c r="B3" s="121" t="s">
        <v>147</v>
      </c>
      <c r="C3" s="2"/>
      <c r="D3" s="5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24"/>
    </row>
    <row r="4" spans="1:16">
      <c r="A4" s="3"/>
      <c r="B4" s="12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4"/>
    </row>
    <row r="5" spans="1:16" ht="24" customHeight="1">
      <c r="A5" s="164" t="s">
        <v>577</v>
      </c>
      <c r="B5" s="167">
        <f>(SUM(P6,P8,P10,P12,P14,P16,P18)*4)/29</f>
        <v>0.68965517241379315</v>
      </c>
      <c r="C5" s="162" t="s">
        <v>4</v>
      </c>
      <c r="D5" s="73" t="s">
        <v>613</v>
      </c>
      <c r="E5" s="73" t="s">
        <v>17</v>
      </c>
      <c r="F5" s="73" t="s">
        <v>18</v>
      </c>
      <c r="G5" s="73"/>
      <c r="H5" s="73"/>
      <c r="I5" s="73"/>
      <c r="J5" s="73"/>
      <c r="K5" s="73"/>
      <c r="L5" s="73"/>
      <c r="M5" s="73"/>
      <c r="N5" s="73"/>
      <c r="O5" s="73"/>
      <c r="P5" s="34"/>
    </row>
    <row r="6" spans="1:16" ht="24.75" customHeight="1">
      <c r="A6" s="164"/>
      <c r="B6" s="167" t="e">
        <f>(SUM(#REF!,#REF!,#REF!,#REF!)*4)/15</f>
        <v>#REF!</v>
      </c>
      <c r="C6" s="162"/>
      <c r="D6" s="124"/>
      <c r="E6" s="31"/>
      <c r="F6" s="125"/>
      <c r="G6" s="126"/>
      <c r="H6" s="126"/>
      <c r="I6" s="126"/>
      <c r="J6" s="126"/>
      <c r="K6" s="73"/>
      <c r="L6" s="73"/>
      <c r="M6" s="73"/>
      <c r="N6" s="73"/>
      <c r="O6" s="73"/>
      <c r="P6" s="34">
        <f>IF(E6="x",2,1)</f>
        <v>1</v>
      </c>
    </row>
    <row r="7" spans="1:16" ht="52">
      <c r="A7" s="164"/>
      <c r="B7" s="167" t="e">
        <f>(SUM(#REF!,#REF!,#REF!,#REF!)*4)/15</f>
        <v>#REF!</v>
      </c>
      <c r="C7" s="162" t="s">
        <v>5</v>
      </c>
      <c r="D7" s="73" t="s">
        <v>578</v>
      </c>
      <c r="E7" s="73" t="s">
        <v>579</v>
      </c>
      <c r="F7" s="73" t="s">
        <v>580</v>
      </c>
      <c r="G7" s="73" t="s">
        <v>581</v>
      </c>
      <c r="H7" s="73" t="s">
        <v>582</v>
      </c>
      <c r="I7" s="73" t="s">
        <v>583</v>
      </c>
      <c r="J7" s="73" t="s">
        <v>584</v>
      </c>
      <c r="K7" s="73" t="s">
        <v>585</v>
      </c>
      <c r="L7" s="73" t="s">
        <v>9</v>
      </c>
      <c r="M7" s="73"/>
      <c r="N7" s="73"/>
      <c r="O7" s="73"/>
      <c r="P7" s="34"/>
    </row>
    <row r="8" spans="1:16" ht="23" customHeight="1">
      <c r="A8" s="164"/>
      <c r="B8" s="167" t="e">
        <f>(SUM(#REF!,#REF!,#REF!,#REF!)*4)/15</f>
        <v>#REF!</v>
      </c>
      <c r="C8" s="162"/>
      <c r="D8" s="92"/>
      <c r="E8" s="31"/>
      <c r="F8" s="31"/>
      <c r="G8" s="31"/>
      <c r="H8" s="31"/>
      <c r="I8" s="31"/>
      <c r="J8" s="31"/>
      <c r="K8" s="143"/>
      <c r="L8" s="143"/>
      <c r="M8" s="73"/>
      <c r="N8" s="73"/>
      <c r="O8" s="73"/>
      <c r="P8" s="34">
        <f>COUNTIF(E8:K8, "x")</f>
        <v>0</v>
      </c>
    </row>
    <row r="9" spans="1:16">
      <c r="A9" s="164"/>
      <c r="B9" s="167" t="e">
        <f>(SUM(#REF!,#REF!,#REF!,#REF!)*4)/15</f>
        <v>#REF!</v>
      </c>
      <c r="C9" s="162" t="s">
        <v>54</v>
      </c>
      <c r="D9" s="73" t="s">
        <v>140</v>
      </c>
      <c r="E9" s="73" t="s">
        <v>55</v>
      </c>
      <c r="F9" s="73" t="s">
        <v>56</v>
      </c>
      <c r="G9" s="73" t="s">
        <v>57</v>
      </c>
      <c r="H9" s="73" t="s">
        <v>58</v>
      </c>
      <c r="I9" s="73"/>
      <c r="J9" s="73"/>
      <c r="K9" s="73"/>
      <c r="L9" s="73"/>
      <c r="M9" s="73"/>
      <c r="N9" s="73"/>
      <c r="O9" s="73"/>
      <c r="P9" s="34"/>
    </row>
    <row r="10" spans="1:16" ht="24" customHeight="1">
      <c r="A10" s="164"/>
      <c r="B10" s="167" t="e">
        <f>(SUM(#REF!,#REF!,#REF!,#REF!)*4)/15</f>
        <v>#REF!</v>
      </c>
      <c r="C10" s="162"/>
      <c r="D10" s="92"/>
      <c r="E10" s="31"/>
      <c r="F10" s="31"/>
      <c r="G10" s="31"/>
      <c r="H10" s="31"/>
      <c r="I10" s="73"/>
      <c r="J10" s="73"/>
      <c r="K10" s="73"/>
      <c r="L10" s="73"/>
      <c r="M10" s="73"/>
      <c r="N10" s="73"/>
      <c r="O10" s="73"/>
      <c r="P10" s="142">
        <f>IF(E10="x",4,IF(F10="x",3,IF(G10="x",2,1)))</f>
        <v>1</v>
      </c>
    </row>
    <row r="11" spans="1:16" ht="24" customHeight="1">
      <c r="A11" s="164"/>
      <c r="B11" s="167"/>
      <c r="C11" s="162" t="s">
        <v>53</v>
      </c>
      <c r="D11" s="73" t="s">
        <v>139</v>
      </c>
      <c r="E11" s="73" t="s">
        <v>55</v>
      </c>
      <c r="F11" s="73" t="s">
        <v>56</v>
      </c>
      <c r="G11" s="73" t="s">
        <v>57</v>
      </c>
      <c r="H11" s="73" t="s">
        <v>58</v>
      </c>
      <c r="I11" s="73"/>
      <c r="J11" s="73"/>
      <c r="K11" s="73"/>
      <c r="L11" s="73"/>
      <c r="M11" s="73"/>
      <c r="N11" s="73"/>
      <c r="O11" s="73"/>
      <c r="P11" s="142"/>
    </row>
    <row r="12" spans="1:16" ht="24" customHeight="1">
      <c r="A12" s="164"/>
      <c r="B12" s="167"/>
      <c r="C12" s="162"/>
      <c r="D12" s="92"/>
      <c r="E12" s="31"/>
      <c r="F12" s="31"/>
      <c r="G12" s="31"/>
      <c r="H12" s="31"/>
      <c r="I12" s="73"/>
      <c r="J12" s="73"/>
      <c r="K12" s="73"/>
      <c r="L12" s="73"/>
      <c r="M12" s="73"/>
      <c r="N12" s="73"/>
      <c r="O12" s="73"/>
      <c r="P12" s="142">
        <f>IF(E12="x",4,IF(F12="x",3,IF(G12="x",2,1)))</f>
        <v>1</v>
      </c>
    </row>
    <row r="13" spans="1:16" ht="36" customHeight="1">
      <c r="A13" s="164"/>
      <c r="B13" s="167"/>
      <c r="C13" s="159" t="s">
        <v>59</v>
      </c>
      <c r="D13" s="91" t="s">
        <v>588</v>
      </c>
      <c r="E13" s="126" t="s">
        <v>28</v>
      </c>
      <c r="F13" s="126" t="s">
        <v>589</v>
      </c>
      <c r="G13" s="126" t="s">
        <v>29</v>
      </c>
      <c r="H13" s="126" t="s">
        <v>590</v>
      </c>
      <c r="I13" s="73" t="s">
        <v>9</v>
      </c>
      <c r="J13" s="73"/>
      <c r="K13" s="73"/>
      <c r="L13" s="73"/>
      <c r="M13" s="73"/>
      <c r="N13" s="73"/>
      <c r="O13" s="73"/>
      <c r="P13" s="142"/>
    </row>
    <row r="14" spans="1:16" ht="24" customHeight="1">
      <c r="A14" s="164"/>
      <c r="B14" s="167"/>
      <c r="C14" s="160"/>
      <c r="D14" s="92"/>
      <c r="E14" s="31"/>
      <c r="F14" s="31"/>
      <c r="G14" s="31"/>
      <c r="H14" s="31"/>
      <c r="I14" s="123"/>
      <c r="J14" s="73"/>
      <c r="K14" s="73"/>
      <c r="L14" s="73"/>
      <c r="M14" s="73"/>
      <c r="N14" s="73"/>
      <c r="O14" s="73"/>
      <c r="P14" s="34">
        <f>COUNTIF(E14:H14, "x")</f>
        <v>0</v>
      </c>
    </row>
    <row r="15" spans="1:16" ht="24" customHeight="1">
      <c r="A15" s="164"/>
      <c r="B15" s="167"/>
      <c r="C15" s="159" t="s">
        <v>586</v>
      </c>
      <c r="D15" s="91" t="s">
        <v>591</v>
      </c>
      <c r="E15" s="126" t="s">
        <v>592</v>
      </c>
      <c r="F15" s="126" t="s">
        <v>593</v>
      </c>
      <c r="G15" s="126" t="s">
        <v>594</v>
      </c>
      <c r="H15" s="126" t="s">
        <v>595</v>
      </c>
      <c r="I15" s="73"/>
      <c r="J15" s="73"/>
      <c r="K15" s="73"/>
      <c r="L15" s="73"/>
      <c r="M15" s="73"/>
      <c r="N15" s="73"/>
      <c r="O15" s="73"/>
      <c r="P15" s="142"/>
    </row>
    <row r="16" spans="1:16" ht="24" customHeight="1">
      <c r="A16" s="164"/>
      <c r="B16" s="167"/>
      <c r="C16" s="160"/>
      <c r="D16" s="92"/>
      <c r="E16" s="31"/>
      <c r="F16" s="31"/>
      <c r="G16" s="31"/>
      <c r="H16" s="31"/>
      <c r="I16" s="73"/>
      <c r="J16" s="73"/>
      <c r="K16" s="73"/>
      <c r="L16" s="73"/>
      <c r="M16" s="73"/>
      <c r="N16" s="73"/>
      <c r="O16" s="73"/>
      <c r="P16" s="142">
        <f>IF(E16="x",4,IF(F16="x",3,IF(G16="x",2,1)))</f>
        <v>1</v>
      </c>
    </row>
    <row r="17" spans="1:16" ht="24" customHeight="1">
      <c r="A17" s="164"/>
      <c r="B17" s="167" t="e">
        <f>(SUM(#REF!,#REF!,#REF!,#REF!)*4)/15</f>
        <v>#REF!</v>
      </c>
      <c r="C17" s="162" t="s">
        <v>587</v>
      </c>
      <c r="D17" s="73" t="s">
        <v>596</v>
      </c>
      <c r="E17" s="73" t="s">
        <v>598</v>
      </c>
      <c r="F17" s="73" t="s">
        <v>597</v>
      </c>
      <c r="G17" s="73" t="s">
        <v>599</v>
      </c>
      <c r="H17" s="73" t="s">
        <v>600</v>
      </c>
      <c r="I17" s="73"/>
      <c r="J17" s="73"/>
      <c r="K17" s="73"/>
      <c r="L17" s="73"/>
      <c r="M17" s="73"/>
      <c r="N17" s="73"/>
      <c r="O17" s="73"/>
      <c r="P17" s="34"/>
    </row>
    <row r="18" spans="1:16" ht="23" customHeight="1" thickBot="1">
      <c r="A18" s="165"/>
      <c r="B18" s="168" t="e">
        <f>(SUM(#REF!,#REF!,#REF!,#REF!)*4)/15</f>
        <v>#REF!</v>
      </c>
      <c r="C18" s="170"/>
      <c r="D18" s="127"/>
      <c r="E18" s="128"/>
      <c r="F18" s="128"/>
      <c r="G18" s="128"/>
      <c r="H18" s="128"/>
      <c r="I18" s="129"/>
      <c r="J18" s="129"/>
      <c r="K18" s="129"/>
      <c r="L18" s="129"/>
      <c r="M18" s="129"/>
      <c r="N18" s="129"/>
      <c r="O18" s="129"/>
      <c r="P18" s="142">
        <f>IF(E18="x",4,IF(F18="x",3,IF(G18="x",2,1)))</f>
        <v>1</v>
      </c>
    </row>
    <row r="19" spans="1:16" ht="36.75" customHeight="1" thickTop="1">
      <c r="A19" s="163" t="s">
        <v>601</v>
      </c>
      <c r="B19" s="166">
        <f>(SUM(P20,P22,P24,P26,P28,P30,P32,P34)*4)/31</f>
        <v>0.5161290322580645</v>
      </c>
      <c r="C19" s="169" t="s">
        <v>4</v>
      </c>
      <c r="D19" s="81" t="s">
        <v>612</v>
      </c>
      <c r="E19" s="81" t="s">
        <v>17</v>
      </c>
      <c r="F19" s="81" t="s">
        <v>18</v>
      </c>
      <c r="G19" s="81"/>
      <c r="H19" s="81"/>
      <c r="I19" s="81"/>
      <c r="J19" s="81"/>
      <c r="K19" s="81"/>
      <c r="L19" s="81"/>
      <c r="M19" s="81"/>
      <c r="N19" s="81"/>
      <c r="O19" s="81"/>
      <c r="P19" s="34"/>
    </row>
    <row r="20" spans="1:16" ht="23" customHeight="1">
      <c r="A20" s="164"/>
      <c r="B20" s="167" t="e">
        <f>(SUM(#REF!,#REF!,#REF!,#REF!)*4)/15</f>
        <v>#REF!</v>
      </c>
      <c r="C20" s="162"/>
      <c r="D20" s="92"/>
      <c r="E20" s="31"/>
      <c r="F20" s="31"/>
      <c r="G20" s="126"/>
      <c r="H20" s="126"/>
      <c r="I20" s="73"/>
      <c r="J20" s="73"/>
      <c r="K20" s="73"/>
      <c r="L20" s="73"/>
      <c r="M20" s="73"/>
      <c r="N20" s="73"/>
      <c r="O20" s="73"/>
      <c r="P20" s="34">
        <f>IF(E20="x",2,1)</f>
        <v>1</v>
      </c>
    </row>
    <row r="21" spans="1:16" ht="58" customHeight="1">
      <c r="A21" s="164"/>
      <c r="B21" s="167" t="e">
        <f>(SUM(#REF!,#REF!,#REF!,#REF!)*4)/15</f>
        <v>#REF!</v>
      </c>
      <c r="C21" s="162" t="s">
        <v>5</v>
      </c>
      <c r="D21" s="73" t="s">
        <v>607</v>
      </c>
      <c r="E21" s="73" t="s">
        <v>603</v>
      </c>
      <c r="F21" s="73" t="s">
        <v>604</v>
      </c>
      <c r="G21" s="73" t="s">
        <v>605</v>
      </c>
      <c r="H21" s="73" t="s">
        <v>606</v>
      </c>
      <c r="I21" s="73" t="s">
        <v>9</v>
      </c>
      <c r="J21" s="73"/>
      <c r="K21" s="73"/>
      <c r="L21" s="73"/>
      <c r="M21" s="73"/>
      <c r="N21" s="73"/>
      <c r="O21" s="73"/>
      <c r="P21" s="34"/>
    </row>
    <row r="22" spans="1:16" ht="24" customHeight="1">
      <c r="A22" s="164"/>
      <c r="B22" s="167" t="e">
        <f>(SUM(#REF!,#REF!,#REF!,#REF!)*4)/15</f>
        <v>#REF!</v>
      </c>
      <c r="C22" s="162"/>
      <c r="D22" s="92"/>
      <c r="E22" s="31"/>
      <c r="F22" s="31"/>
      <c r="G22" s="31"/>
      <c r="H22" s="31"/>
      <c r="I22" s="123"/>
      <c r="J22" s="73"/>
      <c r="K22" s="73"/>
      <c r="L22" s="73"/>
      <c r="M22" s="73"/>
      <c r="N22" s="73"/>
      <c r="O22" s="73"/>
      <c r="P22" s="34">
        <f>COUNTIF(E22:H22, "x")</f>
        <v>0</v>
      </c>
    </row>
    <row r="23" spans="1:16" ht="49" customHeight="1">
      <c r="A23" s="164"/>
      <c r="B23" s="167" t="e">
        <f>(SUM(#REF!,#REF!,#REF!,#REF!)*4)/15</f>
        <v>#REF!</v>
      </c>
      <c r="C23" s="162" t="s">
        <v>35</v>
      </c>
      <c r="D23" s="137" t="s">
        <v>608</v>
      </c>
      <c r="E23" s="73" t="s">
        <v>579</v>
      </c>
      <c r="F23" s="73" t="s">
        <v>609</v>
      </c>
      <c r="G23" s="73" t="s">
        <v>610</v>
      </c>
      <c r="H23" s="73" t="s">
        <v>585</v>
      </c>
      <c r="I23" s="73" t="s">
        <v>611</v>
      </c>
      <c r="J23" s="73"/>
      <c r="K23" s="73"/>
      <c r="L23" s="73"/>
      <c r="M23" s="73"/>
      <c r="N23" s="73"/>
      <c r="O23" s="73"/>
      <c r="P23" s="34"/>
    </row>
    <row r="24" spans="1:16" ht="22" customHeight="1">
      <c r="A24" s="164"/>
      <c r="B24" s="167" t="e">
        <f>(SUM(#REF!,#REF!,#REF!,#REF!)*4)/15</f>
        <v>#REF!</v>
      </c>
      <c r="C24" s="162"/>
      <c r="D24" s="92"/>
      <c r="E24" s="31"/>
      <c r="F24" s="31"/>
      <c r="G24" s="31"/>
      <c r="H24" s="31"/>
      <c r="I24" s="123"/>
      <c r="J24" s="73"/>
      <c r="K24" s="73"/>
      <c r="L24" s="73"/>
      <c r="M24" s="73"/>
      <c r="N24" s="73"/>
      <c r="O24" s="73"/>
      <c r="P24" s="34">
        <f>COUNTIF(E24:H24, "x")</f>
        <v>0</v>
      </c>
    </row>
    <row r="25" spans="1:16" ht="22" customHeight="1">
      <c r="A25" s="164"/>
      <c r="B25" s="167"/>
      <c r="C25" s="159" t="s">
        <v>291</v>
      </c>
      <c r="D25" s="73" t="s">
        <v>614</v>
      </c>
      <c r="E25" s="73" t="s">
        <v>17</v>
      </c>
      <c r="F25" s="73" t="s">
        <v>18</v>
      </c>
      <c r="G25" s="126"/>
      <c r="H25" s="126"/>
      <c r="I25" s="73"/>
      <c r="J25" s="73"/>
      <c r="K25" s="73"/>
      <c r="L25" s="73"/>
      <c r="M25" s="73"/>
      <c r="N25" s="73"/>
      <c r="O25" s="73"/>
      <c r="P25" s="34"/>
    </row>
    <row r="26" spans="1:16" ht="22" customHeight="1">
      <c r="A26" s="164"/>
      <c r="B26" s="167"/>
      <c r="C26" s="160"/>
      <c r="D26" s="136"/>
      <c r="E26" s="31"/>
      <c r="F26" s="31"/>
      <c r="G26" s="126"/>
      <c r="H26" s="126"/>
      <c r="I26" s="73"/>
      <c r="J26" s="73"/>
      <c r="K26" s="73"/>
      <c r="L26" s="73"/>
      <c r="M26" s="73"/>
      <c r="N26" s="73"/>
      <c r="O26" s="73"/>
      <c r="P26" s="34">
        <f>IF(E26="x",2,1)</f>
        <v>1</v>
      </c>
    </row>
    <row r="27" spans="1:16" ht="72" customHeight="1">
      <c r="A27" s="164"/>
      <c r="B27" s="167"/>
      <c r="C27" s="159" t="s">
        <v>615</v>
      </c>
      <c r="D27" s="137" t="s">
        <v>620</v>
      </c>
      <c r="E27" s="73" t="s">
        <v>579</v>
      </c>
      <c r="F27" s="126" t="s">
        <v>616</v>
      </c>
      <c r="G27" s="126" t="s">
        <v>617</v>
      </c>
      <c r="H27" s="126" t="s">
        <v>618</v>
      </c>
      <c r="I27" s="73" t="s">
        <v>585</v>
      </c>
      <c r="J27" s="73" t="s">
        <v>619</v>
      </c>
      <c r="K27" s="73" t="s">
        <v>9</v>
      </c>
      <c r="L27" s="73"/>
      <c r="M27" s="73"/>
      <c r="N27" s="73"/>
      <c r="O27" s="73"/>
      <c r="P27" s="34"/>
    </row>
    <row r="28" spans="1:16" ht="22" customHeight="1">
      <c r="A28" s="164"/>
      <c r="B28" s="167"/>
      <c r="C28" s="160"/>
      <c r="D28" s="136"/>
      <c r="E28" s="31"/>
      <c r="F28" s="31"/>
      <c r="G28" s="31"/>
      <c r="H28" s="31"/>
      <c r="I28" s="143"/>
      <c r="J28" s="143"/>
      <c r="K28" s="143"/>
      <c r="L28" s="73"/>
      <c r="M28" s="73"/>
      <c r="N28" s="73"/>
      <c r="O28" s="73"/>
      <c r="P28" s="34">
        <f>COUNTIF(E28:J28, "x")</f>
        <v>0</v>
      </c>
    </row>
    <row r="29" spans="1:16" ht="88" customHeight="1">
      <c r="A29" s="164"/>
      <c r="B29" s="167"/>
      <c r="C29" s="159" t="s">
        <v>586</v>
      </c>
      <c r="D29" s="137" t="s">
        <v>621</v>
      </c>
      <c r="E29" s="126" t="s">
        <v>622</v>
      </c>
      <c r="F29" s="126" t="s">
        <v>623</v>
      </c>
      <c r="G29" s="126" t="s">
        <v>624</v>
      </c>
      <c r="H29" s="126" t="s">
        <v>625</v>
      </c>
      <c r="I29" s="73" t="s">
        <v>626</v>
      </c>
      <c r="J29" s="73" t="s">
        <v>9</v>
      </c>
      <c r="K29" s="73"/>
      <c r="L29" s="73"/>
      <c r="M29" s="73"/>
      <c r="N29" s="73"/>
      <c r="O29" s="73"/>
      <c r="P29" s="34"/>
    </row>
    <row r="30" spans="1:16" ht="22" customHeight="1">
      <c r="A30" s="164"/>
      <c r="B30" s="167"/>
      <c r="C30" s="160"/>
      <c r="D30" s="136"/>
      <c r="E30" s="31"/>
      <c r="F30" s="31"/>
      <c r="G30" s="31"/>
      <c r="H30" s="31"/>
      <c r="I30" s="143"/>
      <c r="J30" s="143"/>
      <c r="K30" s="73"/>
      <c r="L30" s="73"/>
      <c r="M30" s="73"/>
      <c r="N30" s="73"/>
      <c r="O30" s="73"/>
      <c r="P30" s="34">
        <f>COUNTIF(E30:I30, "x")</f>
        <v>0</v>
      </c>
    </row>
    <row r="31" spans="1:16" ht="22" customHeight="1">
      <c r="A31" s="164"/>
      <c r="B31" s="167"/>
      <c r="C31" s="159" t="s">
        <v>587</v>
      </c>
      <c r="D31" s="73" t="s">
        <v>627</v>
      </c>
      <c r="E31" s="126" t="s">
        <v>592</v>
      </c>
      <c r="F31" s="126" t="s">
        <v>593</v>
      </c>
      <c r="G31" s="126" t="s">
        <v>594</v>
      </c>
      <c r="H31" s="126" t="s">
        <v>595</v>
      </c>
      <c r="I31" s="73"/>
      <c r="J31" s="73"/>
      <c r="K31" s="73"/>
      <c r="L31" s="73"/>
      <c r="M31" s="73"/>
      <c r="N31" s="73"/>
      <c r="O31" s="73"/>
      <c r="P31" s="34"/>
    </row>
    <row r="32" spans="1:16" ht="22" customHeight="1">
      <c r="A32" s="164"/>
      <c r="B32" s="167"/>
      <c r="C32" s="160"/>
      <c r="D32" s="136"/>
      <c r="E32" s="31"/>
      <c r="F32" s="31"/>
      <c r="G32" s="31"/>
      <c r="H32" s="31"/>
      <c r="I32" s="73"/>
      <c r="J32" s="73"/>
      <c r="K32" s="73"/>
      <c r="L32" s="73"/>
      <c r="M32" s="73"/>
      <c r="N32" s="73"/>
      <c r="O32" s="73"/>
      <c r="P32" s="142">
        <f>IF(E32="x",4,IF(F32="x",3,IF(G32="x",2,1)))</f>
        <v>1</v>
      </c>
    </row>
    <row r="33" spans="1:16" ht="33" customHeight="1">
      <c r="A33" s="164"/>
      <c r="B33" s="167" t="e">
        <f>(SUM(#REF!,#REF!,#REF!,#REF!)*4)/15</f>
        <v>#REF!</v>
      </c>
      <c r="C33" s="162" t="s">
        <v>602</v>
      </c>
      <c r="D33" s="73" t="s">
        <v>628</v>
      </c>
      <c r="E33" s="73" t="s">
        <v>598</v>
      </c>
      <c r="F33" s="73" t="s">
        <v>597</v>
      </c>
      <c r="G33" s="73" t="s">
        <v>599</v>
      </c>
      <c r="H33" s="73" t="s">
        <v>600</v>
      </c>
      <c r="I33" s="73"/>
      <c r="J33" s="73"/>
      <c r="K33" s="73"/>
      <c r="L33" s="73"/>
      <c r="M33" s="73"/>
      <c r="N33" s="73"/>
      <c r="O33" s="73"/>
      <c r="P33" s="34"/>
    </row>
    <row r="34" spans="1:16" ht="24" customHeight="1" thickBot="1">
      <c r="A34" s="165"/>
      <c r="B34" s="168" t="e">
        <f>(SUM(#REF!,#REF!,#REF!,#REF!)*4)/15</f>
        <v>#REF!</v>
      </c>
      <c r="C34" s="170"/>
      <c r="D34" s="127"/>
      <c r="E34" s="128"/>
      <c r="F34" s="128"/>
      <c r="G34" s="128"/>
      <c r="H34" s="128"/>
      <c r="I34" s="129"/>
      <c r="J34" s="129"/>
      <c r="K34" s="129"/>
      <c r="L34" s="129"/>
      <c r="M34" s="129"/>
      <c r="N34" s="129"/>
      <c r="O34" s="129"/>
      <c r="P34" s="142">
        <f>IF(E34="x",4,IF(F34="x",3,IF(G34="x",2,1)))</f>
        <v>1</v>
      </c>
    </row>
    <row r="35" spans="1:16" ht="66" thickTop="1">
      <c r="A35" s="173" t="s">
        <v>629</v>
      </c>
      <c r="B35" s="175">
        <f>(SUM(P36,P38,P40,P42,P44,P46,P48)*4)/37</f>
        <v>0.54054054054054057</v>
      </c>
      <c r="C35" s="160" t="s">
        <v>4</v>
      </c>
      <c r="D35" s="73" t="s">
        <v>631</v>
      </c>
      <c r="E35" s="73" t="s">
        <v>632</v>
      </c>
      <c r="F35" s="73" t="s">
        <v>633</v>
      </c>
      <c r="G35" s="73" t="s">
        <v>634</v>
      </c>
      <c r="H35" s="73" t="s">
        <v>635</v>
      </c>
      <c r="I35" s="83"/>
      <c r="J35" s="83"/>
      <c r="K35" s="83"/>
      <c r="L35" s="83"/>
      <c r="M35" s="83"/>
      <c r="N35" s="83"/>
      <c r="O35" s="83"/>
      <c r="P35" s="34"/>
    </row>
    <row r="36" spans="1:16" ht="23" customHeight="1">
      <c r="A36" s="164"/>
      <c r="B36" s="167" t="e">
        <f>(SUM(#REF!,#REF!,#REF!,#REF!,#REF!)*4)/36</f>
        <v>#REF!</v>
      </c>
      <c r="C36" s="177"/>
      <c r="D36" s="92"/>
      <c r="E36" s="31"/>
      <c r="F36" s="31"/>
      <c r="G36" s="31"/>
      <c r="H36" s="31"/>
      <c r="I36" s="126"/>
      <c r="J36" s="126"/>
      <c r="K36" s="126"/>
      <c r="L36" s="73"/>
      <c r="M36" s="73"/>
      <c r="N36" s="73"/>
      <c r="O36" s="73"/>
      <c r="P36" s="142">
        <f>IF(E36="x",4,IF(F36="x",3,IF(G36="x",2,1)))</f>
        <v>1</v>
      </c>
    </row>
    <row r="37" spans="1:16" ht="39">
      <c r="A37" s="164"/>
      <c r="B37" s="167" t="e">
        <f>(SUM(#REF!,#REF!,#REF!,#REF!,#REF!)*4)/36</f>
        <v>#REF!</v>
      </c>
      <c r="C37" s="162" t="s">
        <v>5</v>
      </c>
      <c r="D37" s="73" t="s">
        <v>251</v>
      </c>
      <c r="E37" s="73" t="s">
        <v>636</v>
      </c>
      <c r="F37" s="73" t="s">
        <v>637</v>
      </c>
      <c r="G37" s="73" t="s">
        <v>638</v>
      </c>
      <c r="H37" s="73" t="s">
        <v>639</v>
      </c>
      <c r="I37" s="73"/>
      <c r="J37" s="73"/>
      <c r="K37" s="73"/>
      <c r="L37" s="73"/>
      <c r="M37" s="73"/>
      <c r="N37" s="73"/>
      <c r="O37" s="73"/>
      <c r="P37" s="34"/>
    </row>
    <row r="38" spans="1:16" ht="22" customHeight="1">
      <c r="A38" s="164"/>
      <c r="B38" s="167" t="e">
        <f>(SUM(#REF!,#REF!,#REF!,#REF!,#REF!)*4)/36</f>
        <v>#REF!</v>
      </c>
      <c r="C38" s="162"/>
      <c r="D38" s="92"/>
      <c r="E38" s="31"/>
      <c r="F38" s="31"/>
      <c r="G38" s="31"/>
      <c r="H38" s="31"/>
      <c r="I38" s="73"/>
      <c r="J38" s="73"/>
      <c r="K38" s="73"/>
      <c r="L38" s="73"/>
      <c r="M38" s="73"/>
      <c r="N38" s="73"/>
      <c r="O38" s="73"/>
      <c r="P38" s="34">
        <f>IF(E38="x",4,IF(F38="x",3,IF(G38="x",2,1)))</f>
        <v>1</v>
      </c>
    </row>
    <row r="39" spans="1:16" ht="26" customHeight="1">
      <c r="A39" s="164"/>
      <c r="B39" s="167" t="e">
        <f>(SUM(#REF!,#REF!,#REF!,#REF!,#REF!)*4)/36</f>
        <v>#REF!</v>
      </c>
      <c r="C39" s="178" t="s">
        <v>35</v>
      </c>
      <c r="D39" s="73" t="s">
        <v>640</v>
      </c>
      <c r="E39" s="73" t="s">
        <v>641</v>
      </c>
      <c r="F39" s="73" t="s">
        <v>642</v>
      </c>
      <c r="G39" s="95" t="s">
        <v>643</v>
      </c>
      <c r="H39" s="73" t="s">
        <v>644</v>
      </c>
      <c r="I39" s="73"/>
      <c r="J39" s="73"/>
      <c r="K39" s="73"/>
      <c r="L39" s="73"/>
      <c r="M39" s="73"/>
      <c r="N39" s="73"/>
      <c r="O39" s="73"/>
      <c r="P39" s="34"/>
    </row>
    <row r="40" spans="1:16" ht="21" customHeight="1">
      <c r="A40" s="164"/>
      <c r="B40" s="167" t="e">
        <f>(SUM(#REF!,#REF!,#REF!,#REF!,#REF!)*4)/36</f>
        <v>#REF!</v>
      </c>
      <c r="C40" s="178"/>
      <c r="D40" s="92"/>
      <c r="E40" s="31"/>
      <c r="F40" s="31"/>
      <c r="G40" s="31"/>
      <c r="H40" s="31"/>
      <c r="I40" s="73"/>
      <c r="J40" s="73"/>
      <c r="K40" s="73"/>
      <c r="L40" s="73"/>
      <c r="M40" s="73"/>
      <c r="N40" s="73"/>
      <c r="O40" s="73"/>
      <c r="P40" s="34">
        <f>IF(E40="x",4,IF(F40="x",3,IF(G40="x",2,1)))</f>
        <v>1</v>
      </c>
    </row>
    <row r="41" spans="1:16" ht="39">
      <c r="A41" s="164"/>
      <c r="B41" s="167" t="e">
        <f>(SUM(#REF!,#REF!,#REF!,#REF!,#REF!)*4)/36</f>
        <v>#REF!</v>
      </c>
      <c r="C41" s="162" t="s">
        <v>291</v>
      </c>
      <c r="D41" s="73" t="s">
        <v>645</v>
      </c>
      <c r="E41" s="73" t="s">
        <v>636</v>
      </c>
      <c r="F41" s="73" t="s">
        <v>637</v>
      </c>
      <c r="G41" s="73" t="s">
        <v>638</v>
      </c>
      <c r="H41" s="73" t="s">
        <v>639</v>
      </c>
      <c r="I41" s="73"/>
      <c r="J41" s="73"/>
      <c r="K41" s="73"/>
      <c r="L41" s="73"/>
      <c r="M41" s="73"/>
      <c r="N41" s="73"/>
      <c r="O41" s="73"/>
      <c r="P41" s="34"/>
    </row>
    <row r="42" spans="1:16" ht="21" customHeight="1">
      <c r="A42" s="164"/>
      <c r="B42" s="167" t="e">
        <f>(SUM(#REF!,#REF!,#REF!,#REF!,#REF!)*4)/36</f>
        <v>#REF!</v>
      </c>
      <c r="C42" s="162"/>
      <c r="D42" s="92"/>
      <c r="E42" s="31"/>
      <c r="F42" s="31"/>
      <c r="G42" s="31"/>
      <c r="H42" s="31"/>
      <c r="I42" s="126"/>
      <c r="J42" s="126"/>
      <c r="K42" s="126"/>
      <c r="L42" s="126"/>
      <c r="M42" s="126"/>
      <c r="N42" s="126"/>
      <c r="O42" s="126"/>
      <c r="P42" s="34">
        <f>IF(E42="x",4,IF(F42="x",3,IF(G42="x",2,1)))</f>
        <v>1</v>
      </c>
    </row>
    <row r="43" spans="1:16" ht="21" customHeight="1">
      <c r="A43" s="164"/>
      <c r="B43" s="167"/>
      <c r="C43" s="159" t="s">
        <v>59</v>
      </c>
      <c r="D43" s="73" t="s">
        <v>646</v>
      </c>
      <c r="E43" s="126" t="s">
        <v>106</v>
      </c>
      <c r="F43" s="126" t="s">
        <v>647</v>
      </c>
      <c r="G43" s="126" t="s">
        <v>648</v>
      </c>
      <c r="H43" s="126" t="s">
        <v>109</v>
      </c>
      <c r="I43" s="126"/>
      <c r="J43" s="126"/>
      <c r="K43" s="126"/>
      <c r="L43" s="126"/>
      <c r="M43" s="126"/>
      <c r="N43" s="126"/>
      <c r="O43" s="126"/>
      <c r="P43" s="34"/>
    </row>
    <row r="44" spans="1:16" ht="21" customHeight="1">
      <c r="A44" s="164"/>
      <c r="B44" s="167"/>
      <c r="C44" s="160"/>
      <c r="D44" s="92"/>
      <c r="E44" s="31"/>
      <c r="F44" s="31"/>
      <c r="G44" s="31"/>
      <c r="H44" s="31"/>
      <c r="I44" s="126"/>
      <c r="J44" s="126"/>
      <c r="K44" s="126"/>
      <c r="L44" s="126"/>
      <c r="M44" s="126"/>
      <c r="N44" s="126"/>
      <c r="O44" s="126"/>
      <c r="P44" s="34">
        <f>IF(E44="x",4,IF(F44="x",3,IF(G44="x",2,1)))</f>
        <v>1</v>
      </c>
    </row>
    <row r="45" spans="1:16" ht="105" customHeight="1">
      <c r="A45" s="164"/>
      <c r="B45" s="167"/>
      <c r="C45" s="159" t="s">
        <v>586</v>
      </c>
      <c r="D45" s="137" t="s">
        <v>656</v>
      </c>
      <c r="E45" s="126" t="s">
        <v>649</v>
      </c>
      <c r="F45" s="126" t="s">
        <v>650</v>
      </c>
      <c r="G45" s="126" t="s">
        <v>651</v>
      </c>
      <c r="H45" s="126" t="s">
        <v>652</v>
      </c>
      <c r="I45" s="126" t="s">
        <v>655</v>
      </c>
      <c r="J45" s="126" t="s">
        <v>653</v>
      </c>
      <c r="K45" s="126" t="s">
        <v>654</v>
      </c>
      <c r="L45" s="126" t="s">
        <v>9</v>
      </c>
      <c r="M45" s="126"/>
      <c r="N45" s="126"/>
      <c r="O45" s="126"/>
      <c r="P45" s="34"/>
    </row>
    <row r="46" spans="1:16" ht="21" customHeight="1">
      <c r="A46" s="164"/>
      <c r="B46" s="167"/>
      <c r="C46" s="160"/>
      <c r="D46" s="92"/>
      <c r="E46" s="31"/>
      <c r="F46" s="31"/>
      <c r="G46" s="31"/>
      <c r="H46" s="31"/>
      <c r="I46" s="31"/>
      <c r="J46" s="31"/>
      <c r="K46" s="31"/>
      <c r="L46" s="31"/>
      <c r="M46" s="126"/>
      <c r="N46" s="126"/>
      <c r="O46" s="126"/>
      <c r="P46" s="34">
        <f>COUNTIF(E46:K46, "x")</f>
        <v>0</v>
      </c>
    </row>
    <row r="47" spans="1:16" ht="65">
      <c r="A47" s="164"/>
      <c r="B47" s="167" t="e">
        <f>(SUM(#REF!,#REF!,#REF!,#REF!,#REF!)*4)/36</f>
        <v>#REF!</v>
      </c>
      <c r="C47" s="162" t="s">
        <v>587</v>
      </c>
      <c r="D47" s="73" t="s">
        <v>657</v>
      </c>
      <c r="E47" s="73" t="s">
        <v>658</v>
      </c>
      <c r="F47" s="73" t="s">
        <v>28</v>
      </c>
      <c r="G47" s="73" t="s">
        <v>29</v>
      </c>
      <c r="H47" s="73" t="s">
        <v>52</v>
      </c>
      <c r="I47" s="73" t="s">
        <v>659</v>
      </c>
      <c r="J47" s="73" t="s">
        <v>9</v>
      </c>
      <c r="K47" s="73"/>
      <c r="L47" s="73"/>
      <c r="M47" s="73"/>
      <c r="N47" s="73"/>
      <c r="O47" s="73"/>
      <c r="P47" s="34"/>
    </row>
    <row r="48" spans="1:16" ht="23" customHeight="1" thickBot="1">
      <c r="A48" s="174"/>
      <c r="B48" s="176" t="e">
        <f>(SUM(#REF!,#REF!,#REF!,#REF!,#REF!)*4)/36</f>
        <v>#REF!</v>
      </c>
      <c r="C48" s="159"/>
      <c r="D48" s="127"/>
      <c r="E48" s="130"/>
      <c r="F48" s="130"/>
      <c r="G48" s="130"/>
      <c r="H48" s="130"/>
      <c r="I48" s="130"/>
      <c r="J48" s="130"/>
      <c r="K48" s="138"/>
      <c r="L48" s="131"/>
      <c r="M48" s="131"/>
      <c r="N48" s="131"/>
      <c r="O48" s="131"/>
      <c r="P48" s="34">
        <f>2*COUNTIF(E48:I48, "x")</f>
        <v>0</v>
      </c>
    </row>
    <row r="49" spans="1:16" ht="41" thickTop="1" thickBot="1">
      <c r="A49" s="171" t="s">
        <v>630</v>
      </c>
      <c r="B49" s="172">
        <f>(SUM(P50,P52,P54)*4)/14</f>
        <v>0.5714285714285714</v>
      </c>
      <c r="C49" s="169" t="s">
        <v>4</v>
      </c>
      <c r="D49" s="83" t="s">
        <v>170</v>
      </c>
      <c r="E49" s="81" t="s">
        <v>660</v>
      </c>
      <c r="F49" s="81" t="s">
        <v>281</v>
      </c>
      <c r="G49" s="81" t="s">
        <v>88</v>
      </c>
      <c r="H49" s="81" t="s">
        <v>275</v>
      </c>
      <c r="I49" s="81" t="s">
        <v>661</v>
      </c>
      <c r="J49" s="81" t="s">
        <v>662</v>
      </c>
      <c r="K49" s="81" t="s">
        <v>9</v>
      </c>
      <c r="L49" s="81"/>
      <c r="M49" s="81"/>
      <c r="N49" s="81"/>
      <c r="O49" s="81"/>
      <c r="P49" s="34"/>
    </row>
    <row r="50" spans="1:16" ht="21" customHeight="1" thickTop="1" thickBot="1">
      <c r="A50" s="171"/>
      <c r="B50" s="172"/>
      <c r="C50" s="162"/>
      <c r="D50" s="132"/>
      <c r="E50" s="133"/>
      <c r="F50" s="133"/>
      <c r="G50" s="133"/>
      <c r="H50" s="133"/>
      <c r="I50" s="143"/>
      <c r="J50" s="143"/>
      <c r="K50" s="143"/>
      <c r="L50" s="73"/>
      <c r="M50" s="73"/>
      <c r="N50" s="73"/>
      <c r="O50" s="73"/>
      <c r="P50" s="34">
        <f>COUNTIF(E50:J50, "x")</f>
        <v>0</v>
      </c>
    </row>
    <row r="51" spans="1:16" ht="28" thickTop="1" thickBot="1">
      <c r="A51" s="171"/>
      <c r="B51" s="172"/>
      <c r="C51" s="162" t="s">
        <v>16</v>
      </c>
      <c r="D51" s="73" t="s">
        <v>420</v>
      </c>
      <c r="E51" s="73" t="s">
        <v>663</v>
      </c>
      <c r="F51" s="73" t="s">
        <v>664</v>
      </c>
      <c r="G51" s="73" t="s">
        <v>665</v>
      </c>
      <c r="H51" s="73" t="s">
        <v>666</v>
      </c>
      <c r="I51" s="73"/>
      <c r="J51" s="73"/>
      <c r="K51" s="73"/>
      <c r="L51" s="73"/>
      <c r="M51" s="73"/>
      <c r="N51" s="73"/>
      <c r="O51" s="73"/>
      <c r="P51" s="34"/>
    </row>
    <row r="52" spans="1:16" ht="21" customHeight="1" thickTop="1" thickBot="1">
      <c r="A52" s="171"/>
      <c r="B52" s="172"/>
      <c r="C52" s="162"/>
      <c r="D52" s="92"/>
      <c r="E52" s="31"/>
      <c r="F52" s="31"/>
      <c r="G52" s="31"/>
      <c r="H52" s="31"/>
      <c r="I52" s="73"/>
      <c r="J52" s="73"/>
      <c r="K52" s="73"/>
      <c r="L52" s="73"/>
      <c r="M52" s="73"/>
      <c r="N52" s="73"/>
      <c r="O52" s="73"/>
      <c r="P52" s="34">
        <f>IF(E52="x",4,IF(F52="x",3,IF(G52="x",2,1)))</f>
        <v>1</v>
      </c>
    </row>
    <row r="53" spans="1:16" ht="41" thickTop="1" thickBot="1">
      <c r="A53" s="171"/>
      <c r="B53" s="172"/>
      <c r="C53" s="162" t="s">
        <v>54</v>
      </c>
      <c r="D53" s="73" t="s">
        <v>169</v>
      </c>
      <c r="E53" s="73" t="s">
        <v>667</v>
      </c>
      <c r="F53" s="73" t="s">
        <v>668</v>
      </c>
      <c r="G53" s="73" t="s">
        <v>669</v>
      </c>
      <c r="H53" s="73" t="s">
        <v>670</v>
      </c>
      <c r="I53" s="73"/>
      <c r="J53" s="73"/>
      <c r="K53" s="73"/>
      <c r="L53" s="73"/>
      <c r="M53" s="73"/>
      <c r="N53" s="73"/>
      <c r="O53" s="73"/>
      <c r="P53" s="34"/>
    </row>
    <row r="54" spans="1:16" ht="21" customHeight="1" thickTop="1" thickBot="1">
      <c r="A54" s="171"/>
      <c r="B54" s="172"/>
      <c r="C54" s="170"/>
      <c r="D54" s="127"/>
      <c r="E54" s="128"/>
      <c r="F54" s="128"/>
      <c r="G54" s="128"/>
      <c r="H54" s="128"/>
      <c r="I54" s="129"/>
      <c r="J54" s="129"/>
      <c r="K54" s="129"/>
      <c r="L54" s="129"/>
      <c r="M54" s="129"/>
      <c r="N54" s="129"/>
      <c r="O54" s="129"/>
      <c r="P54" s="34">
        <f>IF(E54="x",4,IF(F54="x",3,IF(G54="x",2,1)))</f>
        <v>1</v>
      </c>
    </row>
    <row r="55" spans="1:16" ht="18" thickTop="1" thickBot="1">
      <c r="A55" s="171" t="s">
        <v>671</v>
      </c>
      <c r="B55" s="172">
        <f>(SUM(P56,P58,P60,P62,P64)*4)/16</f>
        <v>1</v>
      </c>
      <c r="C55" s="160" t="s">
        <v>4</v>
      </c>
      <c r="D55" s="83" t="s">
        <v>673</v>
      </c>
      <c r="E55" s="83" t="s">
        <v>17</v>
      </c>
      <c r="F55" s="83" t="s">
        <v>18</v>
      </c>
      <c r="G55" s="83"/>
      <c r="H55" s="83"/>
      <c r="I55" s="83"/>
      <c r="J55" s="83"/>
      <c r="K55" s="83"/>
      <c r="L55" s="83"/>
      <c r="M55" s="83"/>
      <c r="N55" s="83"/>
      <c r="O55" s="83"/>
      <c r="P55" s="34"/>
    </row>
    <row r="56" spans="1:16" ht="20" customHeight="1" thickTop="1" thickBot="1">
      <c r="A56" s="171"/>
      <c r="B56" s="172"/>
      <c r="C56" s="162"/>
      <c r="D56" s="92"/>
      <c r="E56" s="31"/>
      <c r="F56" s="31"/>
      <c r="G56" s="126"/>
      <c r="H56" s="126"/>
      <c r="I56" s="73"/>
      <c r="J56" s="73"/>
      <c r="K56" s="73"/>
      <c r="L56" s="73"/>
      <c r="M56" s="73"/>
      <c r="N56" s="73"/>
      <c r="O56" s="73"/>
      <c r="P56" s="34">
        <f>IF(E56="x",2,1)</f>
        <v>1</v>
      </c>
    </row>
    <row r="57" spans="1:16" ht="67" thickTop="1" thickBot="1">
      <c r="A57" s="171"/>
      <c r="B57" s="172"/>
      <c r="C57" s="162" t="s">
        <v>5</v>
      </c>
      <c r="D57" s="139" t="s">
        <v>675</v>
      </c>
      <c r="E57" s="140" t="s">
        <v>676</v>
      </c>
      <c r="F57" s="140" t="s">
        <v>677</v>
      </c>
      <c r="G57" s="140" t="s">
        <v>678</v>
      </c>
      <c r="H57" s="144" t="s">
        <v>696</v>
      </c>
      <c r="I57" s="137" t="s">
        <v>611</v>
      </c>
      <c r="J57" s="73"/>
      <c r="K57" s="73"/>
      <c r="L57" s="73"/>
      <c r="M57" s="73"/>
      <c r="N57" s="73"/>
      <c r="O57" s="73"/>
      <c r="P57" s="34"/>
    </row>
    <row r="58" spans="1:16" ht="21" customHeight="1" thickTop="1" thickBot="1">
      <c r="A58" s="171"/>
      <c r="B58" s="172"/>
      <c r="C58" s="162"/>
      <c r="D58" s="92"/>
      <c r="E58" s="31"/>
      <c r="F58" s="31"/>
      <c r="G58" s="31"/>
      <c r="H58" s="31"/>
      <c r="I58" s="31"/>
      <c r="J58" s="73"/>
      <c r="K58" s="73"/>
      <c r="L58" s="73"/>
      <c r="M58" s="73"/>
      <c r="N58" s="73"/>
      <c r="O58" s="73"/>
      <c r="P58" s="34">
        <f>COUNTIF(E58:H58, "x")</f>
        <v>0</v>
      </c>
    </row>
    <row r="59" spans="1:16" ht="18" thickTop="1" thickBot="1">
      <c r="A59" s="171"/>
      <c r="B59" s="172"/>
      <c r="C59" s="162" t="s">
        <v>35</v>
      </c>
      <c r="D59" s="73" t="s">
        <v>674</v>
      </c>
      <c r="E59" s="73" t="s">
        <v>17</v>
      </c>
      <c r="F59" s="73" t="s">
        <v>18</v>
      </c>
      <c r="G59" s="73"/>
      <c r="H59" s="73"/>
      <c r="I59" s="73"/>
      <c r="J59" s="73"/>
      <c r="K59" s="73"/>
      <c r="L59" s="73"/>
      <c r="M59" s="73"/>
      <c r="N59" s="73"/>
      <c r="O59" s="73"/>
      <c r="P59" s="34"/>
    </row>
    <row r="60" spans="1:16" ht="21" customHeight="1" thickTop="1" thickBot="1">
      <c r="A60" s="171"/>
      <c r="B60" s="172"/>
      <c r="C60" s="162"/>
      <c r="D60" s="92"/>
      <c r="E60" s="31"/>
      <c r="F60" s="31"/>
      <c r="G60" s="126"/>
      <c r="H60" s="126"/>
      <c r="I60" s="73"/>
      <c r="J60" s="73"/>
      <c r="K60" s="73"/>
      <c r="L60" s="73"/>
      <c r="M60" s="73"/>
      <c r="N60" s="73"/>
      <c r="O60" s="73"/>
      <c r="P60" s="34">
        <f>IF(E60="x",2,1)</f>
        <v>1</v>
      </c>
    </row>
    <row r="61" spans="1:16" ht="28" thickTop="1" thickBot="1">
      <c r="A61" s="171"/>
      <c r="B61" s="172"/>
      <c r="C61" s="162" t="s">
        <v>53</v>
      </c>
      <c r="D61" s="73" t="s">
        <v>173</v>
      </c>
      <c r="E61" s="73" t="s">
        <v>679</v>
      </c>
      <c r="F61" s="73" t="s">
        <v>680</v>
      </c>
      <c r="G61" s="73" t="s">
        <v>57</v>
      </c>
      <c r="H61" s="73" t="s">
        <v>681</v>
      </c>
      <c r="I61" s="73"/>
      <c r="J61" s="73"/>
      <c r="K61" s="73"/>
      <c r="L61" s="73"/>
      <c r="M61" s="73"/>
      <c r="N61" s="73"/>
      <c r="O61" s="73"/>
      <c r="P61" s="34"/>
    </row>
    <row r="62" spans="1:16" ht="20" customHeight="1" thickTop="1" thickBot="1">
      <c r="A62" s="171"/>
      <c r="B62" s="172"/>
      <c r="C62" s="162"/>
      <c r="D62" s="92"/>
      <c r="E62" s="31"/>
      <c r="F62" s="31"/>
      <c r="G62" s="31"/>
      <c r="H62" s="31"/>
      <c r="I62" s="126"/>
      <c r="J62" s="126"/>
      <c r="K62" s="73"/>
      <c r="L62" s="73"/>
      <c r="M62" s="73"/>
      <c r="N62" s="73"/>
      <c r="O62" s="73"/>
      <c r="P62" s="34">
        <f>IF(E62="x",4,IF(F62="x",3,IF(G62="x",2,1)))</f>
        <v>1</v>
      </c>
    </row>
    <row r="63" spans="1:16" ht="28" thickTop="1" thickBot="1">
      <c r="A63" s="171"/>
      <c r="B63" s="172"/>
      <c r="C63" s="162" t="s">
        <v>59</v>
      </c>
      <c r="D63" s="73" t="s">
        <v>682</v>
      </c>
      <c r="E63" s="137" t="s">
        <v>598</v>
      </c>
      <c r="F63" s="141" t="s">
        <v>597</v>
      </c>
      <c r="G63" s="141" t="s">
        <v>599</v>
      </c>
      <c r="H63" s="141" t="s">
        <v>600</v>
      </c>
      <c r="I63" s="73"/>
      <c r="J63" s="73"/>
      <c r="K63" s="73"/>
      <c r="L63" s="73"/>
      <c r="M63" s="73"/>
      <c r="N63" s="73"/>
      <c r="O63" s="73"/>
      <c r="P63" s="34"/>
    </row>
    <row r="64" spans="1:16" ht="21" customHeight="1" thickTop="1" thickBot="1">
      <c r="A64" s="171"/>
      <c r="B64" s="172"/>
      <c r="C64" s="159"/>
      <c r="D64" s="127"/>
      <c r="E64" s="130"/>
      <c r="F64" s="130"/>
      <c r="G64" s="130"/>
      <c r="H64" s="130"/>
      <c r="I64" s="134"/>
      <c r="J64" s="134"/>
      <c r="K64" s="131"/>
      <c r="L64" s="131"/>
      <c r="M64" s="131"/>
      <c r="N64" s="131"/>
      <c r="O64" s="131"/>
      <c r="P64" s="34">
        <f>IF(E64="x",4,IF(F64="x",3,IF(G64="x",2,1)))</f>
        <v>1</v>
      </c>
    </row>
    <row r="65" spans="1:16" ht="72" customHeight="1" thickTop="1">
      <c r="A65" s="163" t="s">
        <v>672</v>
      </c>
      <c r="B65" s="166">
        <f>(SUM(P66,P68,P70,P72)*4)/16</f>
        <v>0.75</v>
      </c>
      <c r="C65" s="169" t="s">
        <v>4</v>
      </c>
      <c r="D65" s="83" t="s">
        <v>683</v>
      </c>
      <c r="E65" s="81" t="s">
        <v>684</v>
      </c>
      <c r="F65" s="81" t="s">
        <v>685</v>
      </c>
      <c r="G65" s="81" t="s">
        <v>686</v>
      </c>
      <c r="H65" s="81" t="s">
        <v>687</v>
      </c>
      <c r="I65" s="81" t="s">
        <v>9</v>
      </c>
      <c r="J65" s="81"/>
      <c r="K65" s="81"/>
      <c r="L65" s="81"/>
      <c r="M65" s="81"/>
      <c r="N65" s="81"/>
      <c r="O65" s="81"/>
      <c r="P65" s="34"/>
    </row>
    <row r="66" spans="1:16" ht="21" customHeight="1">
      <c r="A66" s="164"/>
      <c r="B66" s="167"/>
      <c r="C66" s="162"/>
      <c r="D66" s="92"/>
      <c r="E66" s="31"/>
      <c r="F66" s="31"/>
      <c r="G66" s="31"/>
      <c r="H66" s="31"/>
      <c r="I66" s="31"/>
      <c r="J66" s="126"/>
      <c r="K66" s="73"/>
      <c r="L66" s="73"/>
      <c r="M66" s="73"/>
      <c r="N66" s="73"/>
      <c r="O66" s="73"/>
      <c r="P66" s="34">
        <f>COUNTIF(E66:H66, "x")</f>
        <v>0</v>
      </c>
    </row>
    <row r="67" spans="1:16" ht="25" customHeight="1">
      <c r="A67" s="164"/>
      <c r="B67" s="167"/>
      <c r="C67" s="159" t="s">
        <v>16</v>
      </c>
      <c r="D67" s="73" t="s">
        <v>449</v>
      </c>
      <c r="E67" s="126" t="s">
        <v>688</v>
      </c>
      <c r="F67" s="126" t="s">
        <v>689</v>
      </c>
      <c r="G67" s="126" t="s">
        <v>690</v>
      </c>
      <c r="H67" s="126" t="s">
        <v>691</v>
      </c>
      <c r="I67" s="126"/>
      <c r="J67" s="126"/>
      <c r="K67" s="73"/>
      <c r="L67" s="73"/>
      <c r="M67" s="73"/>
      <c r="N67" s="73"/>
      <c r="O67" s="73"/>
      <c r="P67" s="34"/>
    </row>
    <row r="68" spans="1:16" ht="21" customHeight="1">
      <c r="A68" s="164"/>
      <c r="B68" s="167"/>
      <c r="C68" s="160"/>
      <c r="D68" s="92"/>
      <c r="E68" s="31"/>
      <c r="F68" s="31"/>
      <c r="G68" s="31"/>
      <c r="H68" s="31"/>
      <c r="I68" s="126"/>
      <c r="J68" s="126"/>
      <c r="K68" s="73"/>
      <c r="L68" s="73"/>
      <c r="M68" s="73"/>
      <c r="N68" s="73"/>
      <c r="O68" s="73"/>
      <c r="P68" s="34">
        <f>IF(E68="x",4,IF(F68="x",3,IF(G68="x",2,1)))</f>
        <v>1</v>
      </c>
    </row>
    <row r="69" spans="1:16" ht="27" customHeight="1">
      <c r="A69" s="164"/>
      <c r="B69" s="167"/>
      <c r="C69" s="162" t="s">
        <v>54</v>
      </c>
      <c r="D69" s="73" t="s">
        <v>692</v>
      </c>
      <c r="E69" s="126" t="s">
        <v>688</v>
      </c>
      <c r="F69" s="126" t="s">
        <v>689</v>
      </c>
      <c r="G69" s="126" t="s">
        <v>690</v>
      </c>
      <c r="H69" s="126" t="s">
        <v>691</v>
      </c>
      <c r="I69" s="73"/>
      <c r="J69" s="73"/>
      <c r="K69" s="73"/>
      <c r="L69" s="73"/>
      <c r="M69" s="73"/>
      <c r="N69" s="73"/>
      <c r="O69" s="73"/>
      <c r="P69" s="34"/>
    </row>
    <row r="70" spans="1:16" ht="20" customHeight="1">
      <c r="A70" s="164"/>
      <c r="B70" s="167"/>
      <c r="C70" s="162"/>
      <c r="D70" s="92"/>
      <c r="E70" s="31"/>
      <c r="F70" s="31"/>
      <c r="G70" s="31"/>
      <c r="H70" s="31"/>
      <c r="I70" s="126"/>
      <c r="J70" s="91"/>
      <c r="K70" s="73"/>
      <c r="L70" s="73"/>
      <c r="M70" s="73"/>
      <c r="N70" s="73"/>
      <c r="O70" s="73"/>
      <c r="P70" s="34">
        <f>IF(E70="x",4,IF(F70="x",3,IF(G70="x",2,1)))</f>
        <v>1</v>
      </c>
    </row>
    <row r="71" spans="1:16" ht="26">
      <c r="A71" s="164"/>
      <c r="B71" s="167"/>
      <c r="C71" s="162" t="s">
        <v>53</v>
      </c>
      <c r="D71" s="73" t="s">
        <v>693</v>
      </c>
      <c r="E71" s="126" t="s">
        <v>688</v>
      </c>
      <c r="F71" s="126" t="s">
        <v>689</v>
      </c>
      <c r="G71" s="126" t="s">
        <v>690</v>
      </c>
      <c r="H71" s="126" t="s">
        <v>691</v>
      </c>
      <c r="I71" s="73"/>
      <c r="J71" s="73"/>
      <c r="K71" s="73"/>
      <c r="L71" s="73"/>
      <c r="M71" s="73"/>
      <c r="N71" s="73"/>
      <c r="O71" s="73"/>
      <c r="P71" s="34"/>
    </row>
    <row r="72" spans="1:16" ht="22" customHeight="1" thickBot="1">
      <c r="A72" s="165"/>
      <c r="B72" s="168"/>
      <c r="C72" s="170"/>
      <c r="D72" s="127"/>
      <c r="E72" s="128"/>
      <c r="F72" s="128"/>
      <c r="G72" s="128"/>
      <c r="H72" s="128"/>
      <c r="I72" s="135"/>
      <c r="J72" s="135"/>
      <c r="K72" s="129"/>
      <c r="L72" s="129"/>
      <c r="M72" s="129"/>
      <c r="N72" s="129"/>
      <c r="O72" s="129"/>
      <c r="P72" s="34">
        <f>IF(E72="x",4,IF(F72="x",3,IF(G72="x",2,1)))</f>
        <v>1</v>
      </c>
    </row>
    <row r="73" spans="1:16" ht="17" thickTop="1">
      <c r="A73" s="7"/>
      <c r="B73" s="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4"/>
    </row>
    <row r="74" spans="1:16" ht="29" customHeight="1">
      <c r="A74" s="161" t="s">
        <v>695</v>
      </c>
      <c r="B74" s="161"/>
      <c r="C74" s="161"/>
      <c r="D74" s="14">
        <f>(SUM(B5,B19,B35,B49,B55,B65,))/6</f>
        <v>0.6779588861068282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24"/>
    </row>
    <row r="76" spans="1:16">
      <c r="A76" s="118" t="s">
        <v>555</v>
      </c>
      <c r="B76" s="36" t="s">
        <v>564</v>
      </c>
    </row>
    <row r="77" spans="1:16">
      <c r="A77" s="63" t="s">
        <v>561</v>
      </c>
      <c r="B77">
        <f>COUNTIF(B5:B72,"&lt;2.00")</f>
        <v>6</v>
      </c>
    </row>
    <row r="78" spans="1:16">
      <c r="A78" s="63" t="s">
        <v>565</v>
      </c>
      <c r="B78">
        <f>COUNTIFS(B5:B72,"&gt;1.99",B5:B72,"&lt;3.00")</f>
        <v>0</v>
      </c>
    </row>
    <row r="79" spans="1:16">
      <c r="A79" s="63" t="s">
        <v>563</v>
      </c>
      <c r="B79">
        <f>COUNTIFS(B5:B72,"&gt;2.99",B5:B72,"&lt;4.00")</f>
        <v>0</v>
      </c>
    </row>
    <row r="80" spans="1:16">
      <c r="A80" s="63" t="s">
        <v>566</v>
      </c>
      <c r="B80">
        <f>COUNTIF(B5:B72,4)</f>
        <v>0</v>
      </c>
    </row>
  </sheetData>
  <sheetProtection sheet="1" objects="1" scenarios="1" selectLockedCells="1"/>
  <mergeCells count="48">
    <mergeCell ref="A2:P2"/>
    <mergeCell ref="A5:A18"/>
    <mergeCell ref="B5:B18"/>
    <mergeCell ref="C5:C6"/>
    <mergeCell ref="C7:C8"/>
    <mergeCell ref="C9:C10"/>
    <mergeCell ref="C17:C18"/>
    <mergeCell ref="A19:A34"/>
    <mergeCell ref="B19:B34"/>
    <mergeCell ref="C19:C20"/>
    <mergeCell ref="C21:C22"/>
    <mergeCell ref="C23:C24"/>
    <mergeCell ref="C33:C34"/>
    <mergeCell ref="A35:A48"/>
    <mergeCell ref="B35:B48"/>
    <mergeCell ref="C35:C36"/>
    <mergeCell ref="C37:C38"/>
    <mergeCell ref="C39:C40"/>
    <mergeCell ref="C41:C42"/>
    <mergeCell ref="C47:C48"/>
    <mergeCell ref="C43:C44"/>
    <mergeCell ref="C45:C46"/>
    <mergeCell ref="A49:A54"/>
    <mergeCell ref="B49:B54"/>
    <mergeCell ref="C49:C50"/>
    <mergeCell ref="C51:C52"/>
    <mergeCell ref="C53:C54"/>
    <mergeCell ref="C55:C56"/>
    <mergeCell ref="C57:C58"/>
    <mergeCell ref="C59:C60"/>
    <mergeCell ref="C61:C62"/>
    <mergeCell ref="C63:C64"/>
    <mergeCell ref="C67:C68"/>
    <mergeCell ref="A74:C74"/>
    <mergeCell ref="C11:C12"/>
    <mergeCell ref="C13:C14"/>
    <mergeCell ref="C15:C16"/>
    <mergeCell ref="C25:C26"/>
    <mergeCell ref="C27:C28"/>
    <mergeCell ref="C29:C30"/>
    <mergeCell ref="C31:C32"/>
    <mergeCell ref="A65:A72"/>
    <mergeCell ref="B65:B72"/>
    <mergeCell ref="C65:C66"/>
    <mergeCell ref="C69:C70"/>
    <mergeCell ref="C71:C72"/>
    <mergeCell ref="A55:A64"/>
    <mergeCell ref="B55:B64"/>
  </mergeCells>
  <pageMargins left="0.7" right="0.7" top="0.75" bottom="0.75" header="0.3" footer="0.3"/>
  <pageSetup scale="47" fitToHeight="4" orientation="landscape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94"/>
  <sheetViews>
    <sheetView topLeftCell="A45" zoomScaleNormal="100" workbookViewId="0">
      <selection activeCell="E54" sqref="E54"/>
    </sheetView>
  </sheetViews>
  <sheetFormatPr baseColWidth="10" defaultColWidth="11" defaultRowHeight="16"/>
  <cols>
    <col min="1" max="1" width="13.33203125" customWidth="1"/>
    <col min="2" max="2" width="13.33203125" style="6" customWidth="1"/>
    <col min="4" max="4" width="37.1640625" customWidth="1"/>
    <col min="5" max="5" width="17.6640625" customWidth="1"/>
    <col min="6" max="6" width="14.5" customWidth="1"/>
    <col min="7" max="7" width="12.83203125" customWidth="1"/>
    <col min="8" max="8" width="12" customWidth="1"/>
    <col min="9" max="9" width="10.6640625" customWidth="1"/>
    <col min="10" max="10" width="13.5" customWidth="1"/>
    <col min="11" max="11" width="12.5" customWidth="1"/>
    <col min="12" max="12" width="13" customWidth="1"/>
    <col min="13" max="13" width="13.6640625" customWidth="1"/>
    <col min="14" max="14" width="12.5" customWidth="1"/>
    <col min="15" max="15" width="10.33203125" customWidth="1"/>
    <col min="16" max="16" width="11" style="30" customWidth="1"/>
  </cols>
  <sheetData>
    <row r="2" spans="1:16" ht="19">
      <c r="A2" s="179" t="s">
        <v>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3.75" customHeight="1">
      <c r="A3" s="2"/>
      <c r="B3" s="121" t="s">
        <v>147</v>
      </c>
      <c r="C3" s="2"/>
      <c r="D3" s="5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24"/>
    </row>
    <row r="4" spans="1:16">
      <c r="A4" s="3"/>
      <c r="B4" s="12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4"/>
    </row>
    <row r="5" spans="1:16" ht="47" customHeight="1">
      <c r="A5" s="164" t="s">
        <v>3</v>
      </c>
      <c r="B5" s="167">
        <f>(SUM(P6,P8,P10,P12)*4)/15</f>
        <v>0.8</v>
      </c>
      <c r="C5" s="162" t="s">
        <v>4</v>
      </c>
      <c r="D5" s="72" t="s">
        <v>130</v>
      </c>
      <c r="E5" s="73" t="s">
        <v>11</v>
      </c>
      <c r="F5" s="73" t="s">
        <v>10</v>
      </c>
      <c r="G5" s="73" t="s">
        <v>6</v>
      </c>
      <c r="H5" s="73" t="s">
        <v>7</v>
      </c>
      <c r="I5" s="73" t="s">
        <v>8</v>
      </c>
      <c r="J5" s="73" t="s">
        <v>9</v>
      </c>
      <c r="K5" s="73"/>
      <c r="L5" s="73"/>
      <c r="M5" s="73"/>
      <c r="N5" s="73"/>
      <c r="O5" s="73"/>
      <c r="P5" s="25"/>
    </row>
    <row r="6" spans="1:16" ht="24.75" customHeight="1">
      <c r="A6" s="164"/>
      <c r="B6" s="167" t="e">
        <f>(SUM(#REF!,#REF!,#REF!,#REF!)*4)/15</f>
        <v>#REF!</v>
      </c>
      <c r="C6" s="162"/>
      <c r="D6" s="74"/>
      <c r="E6" s="15"/>
      <c r="F6" s="16"/>
      <c r="G6" s="15"/>
      <c r="H6" s="15"/>
      <c r="I6" s="15"/>
      <c r="J6" s="15"/>
      <c r="K6" s="76"/>
      <c r="L6" s="76"/>
      <c r="M6" s="76"/>
      <c r="N6" s="76"/>
      <c r="O6" s="76"/>
      <c r="P6" s="25">
        <f>COUNTIF(E6:I6, "x")</f>
        <v>0</v>
      </c>
    </row>
    <row r="7" spans="1:16">
      <c r="A7" s="164"/>
      <c r="B7" s="167" t="e">
        <f>(SUM(#REF!,#REF!,#REF!,#REF!)*4)/15</f>
        <v>#REF!</v>
      </c>
      <c r="C7" s="162" t="s">
        <v>5</v>
      </c>
      <c r="D7" s="72" t="s">
        <v>134</v>
      </c>
      <c r="E7" s="73" t="s">
        <v>12</v>
      </c>
      <c r="F7" s="73" t="s">
        <v>13</v>
      </c>
      <c r="G7" s="73" t="s">
        <v>14</v>
      </c>
      <c r="H7" s="73" t="s">
        <v>15</v>
      </c>
      <c r="I7" s="76"/>
      <c r="J7" s="76"/>
      <c r="K7" s="76"/>
      <c r="L7" s="76"/>
      <c r="M7" s="76"/>
      <c r="N7" s="76"/>
      <c r="O7" s="76"/>
      <c r="P7" s="25"/>
    </row>
    <row r="8" spans="1:16" ht="23" customHeight="1">
      <c r="A8" s="164"/>
      <c r="B8" s="167" t="e">
        <f>(SUM(#REF!,#REF!,#REF!,#REF!)*4)/15</f>
        <v>#REF!</v>
      </c>
      <c r="C8" s="162"/>
      <c r="D8" s="77"/>
      <c r="E8" s="15"/>
      <c r="F8" s="15"/>
      <c r="G8" s="15"/>
      <c r="H8" s="15"/>
      <c r="I8" s="75"/>
      <c r="J8" s="75"/>
      <c r="K8" s="76"/>
      <c r="L8" s="76"/>
      <c r="M8" s="76"/>
      <c r="N8" s="76"/>
      <c r="O8" s="76"/>
      <c r="P8" s="26">
        <f>IF(E8="x",4,IF(F8="x",3,IF(G8="x",2,1)))</f>
        <v>1</v>
      </c>
    </row>
    <row r="9" spans="1:16" ht="26">
      <c r="A9" s="164"/>
      <c r="B9" s="167" t="e">
        <f>(SUM(#REF!,#REF!,#REF!,#REF!)*4)/15</f>
        <v>#REF!</v>
      </c>
      <c r="C9" s="162" t="s">
        <v>54</v>
      </c>
      <c r="D9" s="72" t="s">
        <v>140</v>
      </c>
      <c r="E9" s="73" t="s">
        <v>135</v>
      </c>
      <c r="F9" s="73" t="s">
        <v>136</v>
      </c>
      <c r="G9" s="73" t="s">
        <v>137</v>
      </c>
      <c r="H9" s="73" t="s">
        <v>138</v>
      </c>
      <c r="I9" s="76"/>
      <c r="J9" s="76"/>
      <c r="K9" s="76"/>
      <c r="L9" s="76"/>
      <c r="M9" s="76"/>
      <c r="N9" s="76"/>
      <c r="O9" s="76"/>
      <c r="P9" s="25"/>
    </row>
    <row r="10" spans="1:16" ht="24" customHeight="1">
      <c r="A10" s="164"/>
      <c r="B10" s="167" t="e">
        <f>(SUM(#REF!,#REF!,#REF!,#REF!)*4)/15</f>
        <v>#REF!</v>
      </c>
      <c r="C10" s="162"/>
      <c r="D10" s="77"/>
      <c r="E10" s="15"/>
      <c r="F10" s="15"/>
      <c r="G10" s="15"/>
      <c r="H10" s="15"/>
      <c r="I10" s="76"/>
      <c r="J10" s="76"/>
      <c r="K10" s="76"/>
      <c r="L10" s="76"/>
      <c r="M10" s="76"/>
      <c r="N10" s="76"/>
      <c r="O10" s="76"/>
      <c r="P10" s="26">
        <f>IF(E10="x",4,IF(F10="x",3,IF(G10="x",2,1)))</f>
        <v>1</v>
      </c>
    </row>
    <row r="11" spans="1:16">
      <c r="A11" s="164"/>
      <c r="B11" s="167" t="e">
        <f>(SUM(#REF!,#REF!,#REF!,#REF!)*4)/15</f>
        <v>#REF!</v>
      </c>
      <c r="C11" s="162" t="s">
        <v>53</v>
      </c>
      <c r="D11" s="72" t="s">
        <v>139</v>
      </c>
      <c r="E11" s="73" t="s">
        <v>17</v>
      </c>
      <c r="F11" s="73" t="s">
        <v>18</v>
      </c>
      <c r="G11" s="76"/>
      <c r="H11" s="76"/>
      <c r="I11" s="76"/>
      <c r="J11" s="76"/>
      <c r="K11" s="76"/>
      <c r="L11" s="76"/>
      <c r="M11" s="76"/>
      <c r="N11" s="76"/>
      <c r="O11" s="76"/>
      <c r="P11" s="25"/>
    </row>
    <row r="12" spans="1:16" ht="23" customHeight="1" thickBot="1">
      <c r="A12" s="165"/>
      <c r="B12" s="168" t="e">
        <f>(SUM(#REF!,#REF!,#REF!,#REF!)*4)/15</f>
        <v>#REF!</v>
      </c>
      <c r="C12" s="170"/>
      <c r="D12" s="78"/>
      <c r="E12" s="17"/>
      <c r="F12" s="17"/>
      <c r="G12" s="17"/>
      <c r="H12" s="17"/>
      <c r="I12" s="79"/>
      <c r="J12" s="79"/>
      <c r="K12" s="79"/>
      <c r="L12" s="79"/>
      <c r="M12" s="79"/>
      <c r="N12" s="79"/>
      <c r="O12" s="79"/>
      <c r="P12" s="25">
        <f>IF(E12="x",2,1)</f>
        <v>1</v>
      </c>
    </row>
    <row r="13" spans="1:16" ht="36.75" customHeight="1" thickTop="1">
      <c r="A13" s="163" t="s">
        <v>19</v>
      </c>
      <c r="B13" s="166">
        <f>(SUM(P14,P16,P18,P20)*4)/15</f>
        <v>0.8</v>
      </c>
      <c r="C13" s="169" t="s">
        <v>4</v>
      </c>
      <c r="D13" s="80" t="s">
        <v>145</v>
      </c>
      <c r="E13" s="81" t="s">
        <v>12</v>
      </c>
      <c r="F13" s="81" t="s">
        <v>13</v>
      </c>
      <c r="G13" s="81" t="s">
        <v>14</v>
      </c>
      <c r="H13" s="81" t="s">
        <v>15</v>
      </c>
      <c r="I13" s="81"/>
      <c r="J13" s="81"/>
      <c r="K13" s="81"/>
      <c r="L13" s="81"/>
      <c r="M13" s="81"/>
      <c r="N13" s="81"/>
      <c r="O13" s="81"/>
      <c r="P13" s="25"/>
    </row>
    <row r="14" spans="1:16" ht="23" customHeight="1">
      <c r="A14" s="164"/>
      <c r="B14" s="167" t="e">
        <f>(SUM(#REF!,#REF!,#REF!,#REF!)*4)/15</f>
        <v>#REF!</v>
      </c>
      <c r="C14" s="162"/>
      <c r="D14" s="77"/>
      <c r="E14" s="15"/>
      <c r="F14" s="15"/>
      <c r="G14" s="15"/>
      <c r="H14" s="15"/>
      <c r="I14" s="76"/>
      <c r="J14" s="76"/>
      <c r="K14" s="76"/>
      <c r="L14" s="76"/>
      <c r="M14" s="76"/>
      <c r="N14" s="76"/>
      <c r="O14" s="76"/>
      <c r="P14" s="25">
        <f>IF(E14="x",4,IF(F14="x",3,IF(G14="x",2,1)))</f>
        <v>1</v>
      </c>
    </row>
    <row r="15" spans="1:16" ht="37" customHeight="1">
      <c r="A15" s="164"/>
      <c r="B15" s="167" t="e">
        <f>(SUM(#REF!,#REF!,#REF!,#REF!)*4)/15</f>
        <v>#REF!</v>
      </c>
      <c r="C15" s="162" t="s">
        <v>5</v>
      </c>
      <c r="D15" s="72" t="s">
        <v>146</v>
      </c>
      <c r="E15" s="73" t="s">
        <v>141</v>
      </c>
      <c r="F15" s="73" t="s">
        <v>142</v>
      </c>
      <c r="G15" s="73" t="s">
        <v>143</v>
      </c>
      <c r="H15" s="73" t="s">
        <v>144</v>
      </c>
      <c r="I15" s="73"/>
      <c r="J15" s="73"/>
      <c r="K15" s="73"/>
      <c r="L15" s="73"/>
      <c r="M15" s="73"/>
      <c r="N15" s="73"/>
      <c r="O15" s="73"/>
      <c r="P15" s="25"/>
    </row>
    <row r="16" spans="1:16" ht="24" customHeight="1">
      <c r="A16" s="164"/>
      <c r="B16" s="167" t="e">
        <f>(SUM(#REF!,#REF!,#REF!,#REF!)*4)/15</f>
        <v>#REF!</v>
      </c>
      <c r="C16" s="162"/>
      <c r="D16" s="77"/>
      <c r="E16" s="15"/>
      <c r="F16" s="15"/>
      <c r="G16" s="15"/>
      <c r="H16" s="15"/>
      <c r="I16" s="76"/>
      <c r="J16" s="76"/>
      <c r="K16" s="76"/>
      <c r="L16" s="76"/>
      <c r="M16" s="76"/>
      <c r="N16" s="76"/>
      <c r="O16" s="76"/>
      <c r="P16" s="25">
        <f>IF(E16="x",4,IF(F16="x",3,IF(G16="x",2,1)))</f>
        <v>1</v>
      </c>
    </row>
    <row r="17" spans="1:16" ht="39" customHeight="1">
      <c r="A17" s="164"/>
      <c r="B17" s="167" t="e">
        <f>(SUM(#REF!,#REF!,#REF!,#REF!)*4)/15</f>
        <v>#REF!</v>
      </c>
      <c r="C17" s="162" t="s">
        <v>54</v>
      </c>
      <c r="D17" s="72" t="s">
        <v>152</v>
      </c>
      <c r="E17" s="73" t="s">
        <v>17</v>
      </c>
      <c r="F17" s="73" t="s">
        <v>18</v>
      </c>
      <c r="G17" s="73"/>
      <c r="H17" s="73"/>
      <c r="I17" s="73"/>
      <c r="J17" s="73"/>
      <c r="K17" s="73"/>
      <c r="L17" s="73"/>
      <c r="M17" s="73"/>
      <c r="N17" s="73"/>
      <c r="O17" s="73"/>
      <c r="P17" s="25"/>
    </row>
    <row r="18" spans="1:16" ht="22" customHeight="1">
      <c r="A18" s="164"/>
      <c r="B18" s="167" t="e">
        <f>(SUM(#REF!,#REF!,#REF!,#REF!)*4)/15</f>
        <v>#REF!</v>
      </c>
      <c r="C18" s="162"/>
      <c r="D18" s="77"/>
      <c r="E18" s="15"/>
      <c r="F18" s="15"/>
      <c r="G18" s="15"/>
      <c r="H18" s="15"/>
      <c r="I18" s="76"/>
      <c r="J18" s="76"/>
      <c r="K18" s="76"/>
      <c r="L18" s="76"/>
      <c r="M18" s="76"/>
      <c r="N18" s="76"/>
      <c r="O18" s="76"/>
      <c r="P18" s="25">
        <f>IF(E18="x",4,1)</f>
        <v>1</v>
      </c>
    </row>
    <row r="19" spans="1:16" ht="33" customHeight="1">
      <c r="A19" s="164"/>
      <c r="B19" s="167" t="e">
        <f>(SUM(#REF!,#REF!,#REF!,#REF!)*4)/15</f>
        <v>#REF!</v>
      </c>
      <c r="C19" s="162" t="s">
        <v>53</v>
      </c>
      <c r="D19" s="82" t="s">
        <v>574</v>
      </c>
      <c r="E19" s="73" t="s">
        <v>28</v>
      </c>
      <c r="F19" s="73" t="s">
        <v>368</v>
      </c>
      <c r="G19" s="73" t="s">
        <v>29</v>
      </c>
      <c r="H19" s="73" t="s">
        <v>9</v>
      </c>
      <c r="I19" s="73"/>
      <c r="J19" s="73"/>
      <c r="K19" s="73"/>
      <c r="L19" s="73"/>
      <c r="M19" s="73"/>
      <c r="N19" s="73"/>
      <c r="O19" s="73"/>
      <c r="P19" s="25"/>
    </row>
    <row r="20" spans="1:16" ht="24" customHeight="1" thickBot="1">
      <c r="A20" s="165"/>
      <c r="B20" s="168" t="e">
        <f>(SUM(#REF!,#REF!,#REF!,#REF!)*4)/15</f>
        <v>#REF!</v>
      </c>
      <c r="C20" s="170"/>
      <c r="D20" s="78"/>
      <c r="E20" s="17"/>
      <c r="F20" s="17"/>
      <c r="G20" s="17"/>
      <c r="H20" s="17"/>
      <c r="I20" s="79"/>
      <c r="J20" s="79"/>
      <c r="K20" s="79"/>
      <c r="L20" s="79"/>
      <c r="M20" s="79"/>
      <c r="N20" s="79"/>
      <c r="O20" s="79"/>
      <c r="P20" s="25">
        <f>COUNTIF(E20:G20, "x")</f>
        <v>0</v>
      </c>
    </row>
    <row r="21" spans="1:16" ht="40" thickTop="1">
      <c r="A21" s="173" t="s">
        <v>20</v>
      </c>
      <c r="B21" s="175">
        <f>(SUM(P22,P24,P26,P28,P30)*4)/36</f>
        <v>0.22222222222222221</v>
      </c>
      <c r="C21" s="160" t="s">
        <v>4</v>
      </c>
      <c r="D21" s="82" t="s">
        <v>131</v>
      </c>
      <c r="E21" s="83" t="s">
        <v>30</v>
      </c>
      <c r="F21" s="83" t="s">
        <v>31</v>
      </c>
      <c r="G21" s="83" t="s">
        <v>32</v>
      </c>
      <c r="H21" s="83" t="s">
        <v>28</v>
      </c>
      <c r="I21" s="83" t="s">
        <v>33</v>
      </c>
      <c r="J21" s="83" t="s">
        <v>34</v>
      </c>
      <c r="K21" s="83" t="s">
        <v>9</v>
      </c>
      <c r="L21" s="83"/>
      <c r="M21" s="83"/>
      <c r="N21" s="83"/>
      <c r="O21" s="83"/>
      <c r="P21" s="25"/>
    </row>
    <row r="22" spans="1:16" ht="23" customHeight="1">
      <c r="A22" s="164"/>
      <c r="B22" s="167" t="e">
        <f>(SUM(#REF!,#REF!,#REF!,#REF!,#REF!)*4)/36</f>
        <v>#REF!</v>
      </c>
      <c r="C22" s="177"/>
      <c r="D22" s="77"/>
      <c r="E22" s="15"/>
      <c r="F22" s="15"/>
      <c r="G22" s="15"/>
      <c r="H22" s="15"/>
      <c r="I22" s="15"/>
      <c r="J22" s="15"/>
      <c r="K22" s="18"/>
      <c r="L22" s="84"/>
      <c r="M22" s="76"/>
      <c r="N22" s="76"/>
      <c r="O22" s="76"/>
      <c r="P22" s="25">
        <f>COUNTIF(E22:J22, "x")</f>
        <v>0</v>
      </c>
    </row>
    <row r="23" spans="1:16" ht="39">
      <c r="A23" s="164"/>
      <c r="B23" s="167" t="e">
        <f>(SUM(#REF!,#REF!,#REF!,#REF!,#REF!)*4)/36</f>
        <v>#REF!</v>
      </c>
      <c r="C23" s="162" t="s">
        <v>5</v>
      </c>
      <c r="D23" s="72" t="s">
        <v>153</v>
      </c>
      <c r="E23" s="73" t="s">
        <v>148</v>
      </c>
      <c r="F23" s="73" t="s">
        <v>149</v>
      </c>
      <c r="G23" s="73" t="s">
        <v>150</v>
      </c>
      <c r="H23" s="73" t="s">
        <v>151</v>
      </c>
      <c r="I23" s="73"/>
      <c r="J23" s="73"/>
      <c r="K23" s="73"/>
      <c r="L23" s="73"/>
      <c r="M23" s="73"/>
      <c r="N23" s="73"/>
      <c r="O23" s="73"/>
      <c r="P23" s="25"/>
    </row>
    <row r="24" spans="1:16" ht="22" customHeight="1">
      <c r="A24" s="164"/>
      <c r="B24" s="167" t="e">
        <f>(SUM(#REF!,#REF!,#REF!,#REF!,#REF!)*4)/36</f>
        <v>#REF!</v>
      </c>
      <c r="C24" s="162"/>
      <c r="D24" s="77"/>
      <c r="E24" s="15"/>
      <c r="F24" s="15"/>
      <c r="G24" s="15"/>
      <c r="H24" s="15"/>
      <c r="I24" s="76"/>
      <c r="J24" s="76"/>
      <c r="K24" s="76"/>
      <c r="L24" s="76"/>
      <c r="M24" s="76"/>
      <c r="N24" s="76"/>
      <c r="O24" s="76"/>
      <c r="P24" s="25">
        <f>IF(E24="x",4,IF(F24="x",3,IF(G24="x",2,1)))</f>
        <v>1</v>
      </c>
    </row>
    <row r="25" spans="1:16" ht="39">
      <c r="A25" s="164"/>
      <c r="B25" s="167" t="e">
        <f>(SUM(#REF!,#REF!,#REF!,#REF!,#REF!)*4)/36</f>
        <v>#REF!</v>
      </c>
      <c r="C25" s="178" t="s">
        <v>35</v>
      </c>
      <c r="D25" s="72" t="s">
        <v>154</v>
      </c>
      <c r="E25" s="73" t="s">
        <v>155</v>
      </c>
      <c r="F25" s="73" t="s">
        <v>156</v>
      </c>
      <c r="G25" s="95" t="s">
        <v>157</v>
      </c>
      <c r="H25" s="73" t="s">
        <v>158</v>
      </c>
      <c r="I25" s="73"/>
      <c r="J25" s="73"/>
      <c r="K25" s="73"/>
      <c r="L25" s="73"/>
      <c r="M25" s="73"/>
      <c r="N25" s="73"/>
      <c r="O25" s="73"/>
      <c r="P25" s="25"/>
    </row>
    <row r="26" spans="1:16" ht="21" customHeight="1">
      <c r="A26" s="164"/>
      <c r="B26" s="167" t="e">
        <f>(SUM(#REF!,#REF!,#REF!,#REF!,#REF!)*4)/36</f>
        <v>#REF!</v>
      </c>
      <c r="C26" s="178"/>
      <c r="D26" s="77"/>
      <c r="E26" s="15"/>
      <c r="F26" s="15"/>
      <c r="G26" s="15"/>
      <c r="H26" s="15"/>
      <c r="I26" s="76"/>
      <c r="J26" s="76"/>
      <c r="K26" s="76"/>
      <c r="L26" s="76"/>
      <c r="M26" s="76"/>
      <c r="N26" s="76"/>
      <c r="O26" s="76"/>
      <c r="P26" s="25">
        <f>IF(E26="x",4,IF(F26="x",3,IF(G26="x",2,1)))</f>
        <v>1</v>
      </c>
    </row>
    <row r="27" spans="1:16" ht="52">
      <c r="A27" s="164"/>
      <c r="B27" s="167" t="e">
        <f>(SUM(#REF!,#REF!,#REF!,#REF!,#REF!)*4)/36</f>
        <v>#REF!</v>
      </c>
      <c r="C27" s="162" t="s">
        <v>53</v>
      </c>
      <c r="D27" s="72" t="s">
        <v>132</v>
      </c>
      <c r="E27" s="73" t="s">
        <v>36</v>
      </c>
      <c r="F27" s="73" t="s">
        <v>37</v>
      </c>
      <c r="G27" s="73" t="s">
        <v>38</v>
      </c>
      <c r="H27" s="73" t="s">
        <v>39</v>
      </c>
      <c r="I27" s="73" t="s">
        <v>40</v>
      </c>
      <c r="J27" s="73" t="s">
        <v>41</v>
      </c>
      <c r="K27" s="73" t="s">
        <v>42</v>
      </c>
      <c r="L27" s="73" t="s">
        <v>43</v>
      </c>
      <c r="M27" s="73" t="s">
        <v>44</v>
      </c>
      <c r="N27" s="73" t="s">
        <v>45</v>
      </c>
      <c r="O27" s="73" t="s">
        <v>9</v>
      </c>
      <c r="P27" s="25"/>
    </row>
    <row r="28" spans="1:16" ht="21" customHeight="1">
      <c r="A28" s="164"/>
      <c r="B28" s="167" t="e">
        <f>(SUM(#REF!,#REF!,#REF!,#REF!,#REF!)*4)/36</f>
        <v>#REF!</v>
      </c>
      <c r="C28" s="162"/>
      <c r="D28" s="77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25">
        <f>COUNTIF(E28:N28, "x")</f>
        <v>0</v>
      </c>
    </row>
    <row r="29" spans="1:16" ht="78">
      <c r="A29" s="164"/>
      <c r="B29" s="167" t="e">
        <f>(SUM(#REF!,#REF!,#REF!,#REF!,#REF!)*4)/36</f>
        <v>#REF!</v>
      </c>
      <c r="C29" s="162" t="s">
        <v>59</v>
      </c>
      <c r="D29" s="72" t="s">
        <v>133</v>
      </c>
      <c r="E29" s="73" t="s">
        <v>46</v>
      </c>
      <c r="F29" s="73" t="s">
        <v>47</v>
      </c>
      <c r="G29" s="73" t="s">
        <v>48</v>
      </c>
      <c r="H29" s="73" t="s">
        <v>49</v>
      </c>
      <c r="I29" s="73" t="s">
        <v>50</v>
      </c>
      <c r="J29" s="73" t="s">
        <v>51</v>
      </c>
      <c r="K29" s="73" t="s">
        <v>9</v>
      </c>
      <c r="L29" s="73"/>
      <c r="M29" s="73"/>
      <c r="N29" s="73"/>
      <c r="O29" s="73"/>
      <c r="P29" s="25"/>
    </row>
    <row r="30" spans="1:16" ht="23" customHeight="1" thickBot="1">
      <c r="A30" s="174"/>
      <c r="B30" s="176" t="e">
        <f>(SUM(#REF!,#REF!,#REF!,#REF!,#REF!)*4)/36</f>
        <v>#REF!</v>
      </c>
      <c r="C30" s="159"/>
      <c r="D30" s="78"/>
      <c r="E30" s="19"/>
      <c r="F30" s="19"/>
      <c r="G30" s="19"/>
      <c r="H30" s="19"/>
      <c r="I30" s="19"/>
      <c r="J30" s="19"/>
      <c r="K30" s="19"/>
      <c r="L30" s="85"/>
      <c r="M30" s="85"/>
      <c r="N30" s="85"/>
      <c r="O30" s="85"/>
      <c r="P30" s="25">
        <f>2*COUNTIF(E30:J30, "x")</f>
        <v>0</v>
      </c>
    </row>
    <row r="31" spans="1:16" ht="31" thickTop="1">
      <c r="A31" s="163" t="s">
        <v>21</v>
      </c>
      <c r="B31" s="166">
        <f>(SUM(P32,P34,P36,P38)*4)/15</f>
        <v>0.8</v>
      </c>
      <c r="C31" s="169" t="s">
        <v>4</v>
      </c>
      <c r="D31" s="82" t="s">
        <v>160</v>
      </c>
      <c r="E31" s="81" t="s">
        <v>28</v>
      </c>
      <c r="F31" s="81" t="s">
        <v>52</v>
      </c>
      <c r="G31" s="81" t="s">
        <v>29</v>
      </c>
      <c r="H31" s="81" t="s">
        <v>9</v>
      </c>
      <c r="I31" s="81"/>
      <c r="J31" s="81"/>
      <c r="K31" s="81"/>
      <c r="L31" s="81"/>
      <c r="M31" s="81"/>
      <c r="N31" s="81"/>
      <c r="O31" s="81"/>
      <c r="P31" s="25"/>
    </row>
    <row r="32" spans="1:16" ht="21" customHeight="1">
      <c r="A32" s="164"/>
      <c r="B32" s="167"/>
      <c r="C32" s="162"/>
      <c r="D32" s="86"/>
      <c r="E32" s="21"/>
      <c r="F32" s="21"/>
      <c r="G32" s="21"/>
      <c r="H32" s="21"/>
      <c r="I32" s="76"/>
      <c r="J32" s="76"/>
      <c r="K32" s="76"/>
      <c r="L32" s="76"/>
      <c r="M32" s="76"/>
      <c r="N32" s="76"/>
      <c r="O32" s="76"/>
      <c r="P32" s="27">
        <f>COUNTIF(E32:G32, "x")</f>
        <v>0</v>
      </c>
    </row>
    <row r="33" spans="1:16">
      <c r="A33" s="164"/>
      <c r="B33" s="167"/>
      <c r="C33" s="162" t="s">
        <v>16</v>
      </c>
      <c r="D33" s="72" t="s">
        <v>161</v>
      </c>
      <c r="E33" s="73" t="s">
        <v>55</v>
      </c>
      <c r="F33" s="73" t="s">
        <v>56</v>
      </c>
      <c r="G33" s="73" t="s">
        <v>57</v>
      </c>
      <c r="H33" s="73" t="s">
        <v>58</v>
      </c>
      <c r="I33" s="73"/>
      <c r="J33" s="73"/>
      <c r="K33" s="73"/>
      <c r="L33" s="73"/>
      <c r="M33" s="73"/>
      <c r="N33" s="73"/>
      <c r="O33" s="73"/>
      <c r="P33" s="28"/>
    </row>
    <row r="34" spans="1:16" ht="21" customHeight="1">
      <c r="A34" s="164"/>
      <c r="B34" s="167"/>
      <c r="C34" s="162"/>
      <c r="D34" s="77"/>
      <c r="E34" s="15"/>
      <c r="F34" s="15"/>
      <c r="G34" s="15"/>
      <c r="H34" s="15"/>
      <c r="I34" s="76"/>
      <c r="J34" s="76"/>
      <c r="K34" s="76"/>
      <c r="L34" s="76"/>
      <c r="M34" s="76"/>
      <c r="N34" s="76"/>
      <c r="O34" s="76"/>
      <c r="P34" s="25">
        <f>IF(E34="x",4,IF(F34="x",3,IF(G34="x",2,1)))</f>
        <v>1</v>
      </c>
    </row>
    <row r="35" spans="1:16">
      <c r="A35" s="164"/>
      <c r="B35" s="167"/>
      <c r="C35" s="162" t="s">
        <v>54</v>
      </c>
      <c r="D35" s="72" t="s">
        <v>162</v>
      </c>
      <c r="E35" s="73" t="s">
        <v>55</v>
      </c>
      <c r="F35" s="73" t="s">
        <v>56</v>
      </c>
      <c r="G35" s="73" t="s">
        <v>57</v>
      </c>
      <c r="H35" s="73" t="s">
        <v>58</v>
      </c>
      <c r="I35" s="76"/>
      <c r="J35" s="76"/>
      <c r="K35" s="76"/>
      <c r="L35" s="76"/>
      <c r="M35" s="76"/>
      <c r="N35" s="76"/>
      <c r="O35" s="76"/>
      <c r="P35" s="25"/>
    </row>
    <row r="36" spans="1:16" ht="21" customHeight="1">
      <c r="A36" s="164"/>
      <c r="B36" s="167"/>
      <c r="C36" s="162"/>
      <c r="D36" s="77"/>
      <c r="E36" s="15"/>
      <c r="F36" s="15"/>
      <c r="G36" s="15"/>
      <c r="H36" s="15"/>
      <c r="I36" s="76"/>
      <c r="J36" s="76"/>
      <c r="K36" s="76"/>
      <c r="L36" s="76"/>
      <c r="M36" s="76"/>
      <c r="N36" s="76"/>
      <c r="O36" s="76"/>
      <c r="P36" s="25">
        <f>IF(E36="x",4,IF(F36="x",3,IF(G36="x",2,1)))</f>
        <v>1</v>
      </c>
    </row>
    <row r="37" spans="1:16">
      <c r="A37" s="164"/>
      <c r="B37" s="167"/>
      <c r="C37" s="162" t="s">
        <v>53</v>
      </c>
      <c r="D37" s="72" t="s">
        <v>163</v>
      </c>
      <c r="E37" s="73" t="s">
        <v>55</v>
      </c>
      <c r="F37" s="73" t="s">
        <v>56</v>
      </c>
      <c r="G37" s="73" t="s">
        <v>57</v>
      </c>
      <c r="H37" s="73" t="s">
        <v>58</v>
      </c>
      <c r="I37" s="76"/>
      <c r="J37" s="76"/>
      <c r="K37" s="76"/>
      <c r="L37" s="76"/>
      <c r="M37" s="76"/>
      <c r="N37" s="76"/>
      <c r="O37" s="76"/>
      <c r="P37" s="25"/>
    </row>
    <row r="38" spans="1:16" ht="22" customHeight="1" thickBot="1">
      <c r="A38" s="165"/>
      <c r="B38" s="168"/>
      <c r="C38" s="170"/>
      <c r="D38" s="78"/>
      <c r="E38" s="17"/>
      <c r="F38" s="17"/>
      <c r="G38" s="17"/>
      <c r="H38" s="17"/>
      <c r="I38" s="79"/>
      <c r="J38" s="79"/>
      <c r="K38" s="79"/>
      <c r="L38" s="79"/>
      <c r="M38" s="79"/>
      <c r="N38" s="79"/>
      <c r="O38" s="79"/>
      <c r="P38" s="25">
        <f>IF(E38="x",4,IF(F38="x",3,IF(G38="x",2,1)))</f>
        <v>1</v>
      </c>
    </row>
    <row r="39" spans="1:16" ht="40" thickTop="1">
      <c r="A39" s="173" t="s">
        <v>22</v>
      </c>
      <c r="B39" s="175">
        <f>(SUM(P40,P42,P44,P46,P48)*4)/20</f>
        <v>0.6</v>
      </c>
      <c r="C39" s="160" t="s">
        <v>4</v>
      </c>
      <c r="D39" s="72" t="s">
        <v>167</v>
      </c>
      <c r="E39" s="83" t="s">
        <v>60</v>
      </c>
      <c r="F39" s="83" t="s">
        <v>61</v>
      </c>
      <c r="G39" s="83" t="s">
        <v>62</v>
      </c>
      <c r="H39" s="83" t="s">
        <v>9</v>
      </c>
      <c r="I39" s="83"/>
      <c r="J39" s="83"/>
      <c r="K39" s="83"/>
      <c r="L39" s="83"/>
      <c r="M39" s="83"/>
      <c r="N39" s="83"/>
      <c r="O39" s="83"/>
      <c r="P39" s="25"/>
    </row>
    <row r="40" spans="1:16" ht="20" customHeight="1">
      <c r="A40" s="164"/>
      <c r="B40" s="167"/>
      <c r="C40" s="162"/>
      <c r="D40" s="77"/>
      <c r="E40" s="15"/>
      <c r="F40" s="15"/>
      <c r="G40" s="15"/>
      <c r="H40" s="15"/>
      <c r="I40" s="76"/>
      <c r="J40" s="76"/>
      <c r="K40" s="76"/>
      <c r="L40" s="76"/>
      <c r="M40" s="76"/>
      <c r="N40" s="76"/>
      <c r="O40" s="76"/>
      <c r="P40" s="25">
        <f>COUNTIF(E40:H40, "x")</f>
        <v>0</v>
      </c>
    </row>
    <row r="41" spans="1:16">
      <c r="A41" s="164"/>
      <c r="B41" s="167"/>
      <c r="C41" s="162" t="s">
        <v>5</v>
      </c>
      <c r="D41" s="72" t="s">
        <v>164</v>
      </c>
      <c r="E41" s="73" t="s">
        <v>17</v>
      </c>
      <c r="F41" s="73" t="s">
        <v>18</v>
      </c>
      <c r="G41" s="73"/>
      <c r="H41" s="73"/>
      <c r="I41" s="73"/>
      <c r="J41" s="73"/>
      <c r="K41" s="73"/>
      <c r="L41" s="73"/>
      <c r="M41" s="73"/>
      <c r="N41" s="73"/>
      <c r="O41" s="73"/>
      <c r="P41" s="25"/>
    </row>
    <row r="42" spans="1:16" ht="21" customHeight="1">
      <c r="A42" s="164"/>
      <c r="B42" s="167"/>
      <c r="C42" s="162"/>
      <c r="D42" s="77"/>
      <c r="E42" s="15"/>
      <c r="F42" s="15"/>
      <c r="G42" s="15"/>
      <c r="H42" s="15"/>
      <c r="I42" s="76"/>
      <c r="J42" s="76"/>
      <c r="K42" s="76"/>
      <c r="L42" s="76"/>
      <c r="M42" s="76"/>
      <c r="N42" s="76"/>
      <c r="O42" s="76"/>
      <c r="P42" s="25">
        <f>IF(E42="x",4,1)</f>
        <v>1</v>
      </c>
    </row>
    <row r="43" spans="1:16">
      <c r="A43" s="164"/>
      <c r="B43" s="167"/>
      <c r="C43" s="162" t="s">
        <v>35</v>
      </c>
      <c r="D43" s="72" t="s">
        <v>165</v>
      </c>
      <c r="E43" s="73" t="s">
        <v>55</v>
      </c>
      <c r="F43" s="73" t="s">
        <v>56</v>
      </c>
      <c r="G43" s="73" t="s">
        <v>57</v>
      </c>
      <c r="H43" s="73" t="s">
        <v>58</v>
      </c>
      <c r="I43" s="73"/>
      <c r="J43" s="73"/>
      <c r="K43" s="73"/>
      <c r="L43" s="73"/>
      <c r="M43" s="73"/>
      <c r="N43" s="73"/>
      <c r="O43" s="73"/>
      <c r="P43" s="25"/>
    </row>
    <row r="44" spans="1:16" ht="21" customHeight="1">
      <c r="A44" s="164"/>
      <c r="B44" s="167"/>
      <c r="C44" s="162"/>
      <c r="D44" s="77"/>
      <c r="E44" s="15"/>
      <c r="F44" s="15"/>
      <c r="G44" s="15"/>
      <c r="H44" s="15"/>
      <c r="I44" s="76"/>
      <c r="J44" s="76"/>
      <c r="K44" s="76"/>
      <c r="L44" s="76"/>
      <c r="M44" s="76"/>
      <c r="N44" s="76"/>
      <c r="O44" s="76"/>
      <c r="P44" s="25">
        <f>IF(E44="x",4,IF(F44="x",3,IF(G44="x",2,1)))</f>
        <v>1</v>
      </c>
    </row>
    <row r="45" spans="1:16" ht="52">
      <c r="A45" s="164"/>
      <c r="B45" s="167"/>
      <c r="C45" s="162" t="s">
        <v>53</v>
      </c>
      <c r="D45" s="72" t="s">
        <v>168</v>
      </c>
      <c r="E45" s="73" t="s">
        <v>63</v>
      </c>
      <c r="F45" s="73" t="s">
        <v>64</v>
      </c>
      <c r="G45" s="73" t="s">
        <v>65</v>
      </c>
      <c r="H45" s="73" t="s">
        <v>66</v>
      </c>
      <c r="I45" s="73" t="s">
        <v>67</v>
      </c>
      <c r="J45" s="73" t="s">
        <v>9</v>
      </c>
      <c r="K45" s="73"/>
      <c r="L45" s="73"/>
      <c r="M45" s="73"/>
      <c r="N45" s="73"/>
      <c r="O45" s="73"/>
      <c r="P45" s="25"/>
    </row>
    <row r="46" spans="1:16" ht="20" customHeight="1">
      <c r="A46" s="164"/>
      <c r="B46" s="167"/>
      <c r="C46" s="162"/>
      <c r="D46" s="77"/>
      <c r="E46" s="15"/>
      <c r="F46" s="15"/>
      <c r="G46" s="15"/>
      <c r="H46" s="15"/>
      <c r="I46" s="15"/>
      <c r="J46" s="15"/>
      <c r="K46" s="76"/>
      <c r="L46" s="76"/>
      <c r="M46" s="76"/>
      <c r="N46" s="76"/>
      <c r="O46" s="76"/>
      <c r="P46" s="25">
        <f>COUNTIF(E46:I46, "x")</f>
        <v>0</v>
      </c>
    </row>
    <row r="47" spans="1:16">
      <c r="A47" s="164"/>
      <c r="B47" s="167"/>
      <c r="C47" s="162" t="s">
        <v>59</v>
      </c>
      <c r="D47" s="72" t="s">
        <v>166</v>
      </c>
      <c r="E47" s="73" t="s">
        <v>55</v>
      </c>
      <c r="F47" s="73" t="s">
        <v>56</v>
      </c>
      <c r="G47" s="73" t="s">
        <v>68</v>
      </c>
      <c r="H47" s="73" t="s">
        <v>58</v>
      </c>
      <c r="I47" s="73"/>
      <c r="J47" s="73"/>
      <c r="K47" s="73"/>
      <c r="L47" s="73"/>
      <c r="M47" s="73"/>
      <c r="N47" s="73"/>
      <c r="O47" s="73"/>
      <c r="P47" s="25"/>
    </row>
    <row r="48" spans="1:16" ht="21" customHeight="1" thickBot="1">
      <c r="A48" s="174"/>
      <c r="B48" s="176"/>
      <c r="C48" s="159"/>
      <c r="D48" s="78"/>
      <c r="E48" s="19"/>
      <c r="F48" s="19"/>
      <c r="G48" s="19"/>
      <c r="H48" s="19"/>
      <c r="I48" s="87"/>
      <c r="J48" s="87"/>
      <c r="K48" s="85"/>
      <c r="L48" s="85"/>
      <c r="M48" s="85"/>
      <c r="N48" s="85"/>
      <c r="O48" s="85"/>
      <c r="P48" s="25">
        <f>IF(E48="x",4,IF(F48="x",3,IF(G48="x",2,1)))</f>
        <v>1</v>
      </c>
    </row>
    <row r="49" spans="1:16" ht="53" thickTop="1">
      <c r="A49" s="181" t="s">
        <v>23</v>
      </c>
      <c r="B49" s="184">
        <f>(SUM(P50,P52,P54)*4)/29</f>
        <v>0.13793103448275862</v>
      </c>
      <c r="C49" s="181" t="s">
        <v>4</v>
      </c>
      <c r="D49" s="145" t="s">
        <v>170</v>
      </c>
      <c r="E49" s="146" t="s">
        <v>60</v>
      </c>
      <c r="F49" s="146" t="s">
        <v>69</v>
      </c>
      <c r="G49" s="146" t="s">
        <v>70</v>
      </c>
      <c r="H49" s="146" t="s">
        <v>71</v>
      </c>
      <c r="I49" s="146" t="s">
        <v>72</v>
      </c>
      <c r="J49" s="146" t="s">
        <v>9</v>
      </c>
      <c r="K49" s="146"/>
      <c r="L49" s="146"/>
      <c r="M49" s="146"/>
      <c r="N49" s="146"/>
      <c r="O49" s="146"/>
      <c r="P49" s="25"/>
    </row>
    <row r="50" spans="1:16" ht="21" customHeight="1">
      <c r="A50" s="182"/>
      <c r="B50" s="185"/>
      <c r="C50" s="182"/>
      <c r="D50" s="147"/>
      <c r="E50" s="15"/>
      <c r="F50" s="15"/>
      <c r="G50" s="15"/>
      <c r="H50" s="15"/>
      <c r="I50" s="15"/>
      <c r="J50" s="15"/>
      <c r="K50" s="5"/>
      <c r="L50" s="5"/>
      <c r="M50" s="5"/>
      <c r="N50" s="5"/>
      <c r="O50" s="5"/>
      <c r="P50" s="25">
        <f>2*COUNTIF(E50:I50, "x")</f>
        <v>0</v>
      </c>
    </row>
    <row r="51" spans="1:16" ht="59" customHeight="1">
      <c r="A51" s="182"/>
      <c r="B51" s="185"/>
      <c r="C51" s="182" t="s">
        <v>16</v>
      </c>
      <c r="D51" s="11" t="s">
        <v>171</v>
      </c>
      <c r="E51" s="144" t="s">
        <v>73</v>
      </c>
      <c r="F51" s="144" t="s">
        <v>74</v>
      </c>
      <c r="G51" s="144" t="s">
        <v>75</v>
      </c>
      <c r="H51" s="148" t="s">
        <v>697</v>
      </c>
      <c r="I51" s="144" t="s">
        <v>76</v>
      </c>
      <c r="J51" s="144" t="s">
        <v>9</v>
      </c>
      <c r="K51" s="149"/>
      <c r="L51" s="144"/>
      <c r="M51" s="144"/>
      <c r="N51" s="144"/>
      <c r="O51" s="144"/>
      <c r="P51" s="25"/>
    </row>
    <row r="52" spans="1:16" ht="20" customHeight="1">
      <c r="A52" s="182"/>
      <c r="B52" s="185"/>
      <c r="C52" s="182"/>
      <c r="D52" s="147"/>
      <c r="E52" s="15"/>
      <c r="F52" s="15"/>
      <c r="G52" s="15"/>
      <c r="H52" s="15"/>
      <c r="I52" s="15"/>
      <c r="J52" s="152"/>
      <c r="K52" s="5"/>
      <c r="L52" s="5"/>
      <c r="M52" s="5"/>
      <c r="N52" s="5"/>
      <c r="O52" s="5"/>
      <c r="P52" s="25">
        <f>3*COUNTIF(E52:I52, "x")</f>
        <v>0</v>
      </c>
    </row>
    <row r="53" spans="1:16" ht="26">
      <c r="A53" s="182"/>
      <c r="B53" s="185"/>
      <c r="C53" s="182" t="s">
        <v>54</v>
      </c>
      <c r="D53" s="11" t="s">
        <v>169</v>
      </c>
      <c r="E53" s="144" t="s">
        <v>78</v>
      </c>
      <c r="F53" s="144" t="s">
        <v>77</v>
      </c>
      <c r="G53" s="144" t="s">
        <v>79</v>
      </c>
      <c r="H53" s="144" t="s">
        <v>80</v>
      </c>
      <c r="I53" s="144"/>
      <c r="J53" s="144"/>
      <c r="K53" s="144"/>
      <c r="L53" s="144"/>
      <c r="M53" s="144"/>
      <c r="N53" s="144"/>
      <c r="O53" s="144"/>
      <c r="P53" s="25"/>
    </row>
    <row r="54" spans="1:16" ht="22" customHeight="1" thickBot="1">
      <c r="A54" s="183"/>
      <c r="B54" s="186"/>
      <c r="C54" s="183"/>
      <c r="D54" s="150"/>
      <c r="E54" s="17"/>
      <c r="F54" s="17"/>
      <c r="G54" s="17"/>
      <c r="H54" s="17"/>
      <c r="I54" s="151"/>
      <c r="J54" s="151"/>
      <c r="K54" s="151"/>
      <c r="L54" s="151"/>
      <c r="M54" s="151"/>
      <c r="N54" s="151"/>
      <c r="O54" s="151"/>
      <c r="P54" s="25">
        <f>IF(E54="x",4,IF(F54="x",3,IF(G54="x",2,1)))</f>
        <v>1</v>
      </c>
    </row>
    <row r="55" spans="1:16" ht="31" thickTop="1">
      <c r="A55" s="173" t="s">
        <v>24</v>
      </c>
      <c r="B55" s="175">
        <f>(SUM(P56,P58,P60,P62)*4)/20</f>
        <v>0.4</v>
      </c>
      <c r="C55" s="160" t="s">
        <v>4</v>
      </c>
      <c r="D55" s="72" t="s">
        <v>172</v>
      </c>
      <c r="E55" s="83" t="s">
        <v>60</v>
      </c>
      <c r="F55" s="83" t="s">
        <v>81</v>
      </c>
      <c r="G55" s="83" t="s">
        <v>82</v>
      </c>
      <c r="H55" s="83" t="s">
        <v>83</v>
      </c>
      <c r="I55" s="83" t="s">
        <v>9</v>
      </c>
      <c r="J55" s="83"/>
      <c r="K55" s="83"/>
      <c r="L55" s="83"/>
      <c r="M55" s="83"/>
      <c r="N55" s="83"/>
      <c r="O55" s="83"/>
      <c r="P55" s="25"/>
    </row>
    <row r="56" spans="1:16" ht="21" customHeight="1">
      <c r="A56" s="164"/>
      <c r="B56" s="167"/>
      <c r="C56" s="162"/>
      <c r="D56" s="77"/>
      <c r="E56" s="15"/>
      <c r="F56" s="15"/>
      <c r="G56" s="15"/>
      <c r="H56" s="15"/>
      <c r="I56" s="15"/>
      <c r="J56" s="88"/>
      <c r="K56" s="76"/>
      <c r="L56" s="76"/>
      <c r="M56" s="76"/>
      <c r="N56" s="76"/>
      <c r="O56" s="76"/>
      <c r="P56" s="25">
        <f>COUNTIF(E56:H56, "x")</f>
        <v>0</v>
      </c>
    </row>
    <row r="57" spans="1:16">
      <c r="A57" s="164"/>
      <c r="B57" s="167"/>
      <c r="C57" s="162" t="s">
        <v>5</v>
      </c>
      <c r="D57" s="72" t="s">
        <v>182</v>
      </c>
      <c r="E57" s="73" t="s">
        <v>55</v>
      </c>
      <c r="F57" s="73" t="s">
        <v>56</v>
      </c>
      <c r="G57" s="73" t="s">
        <v>57</v>
      </c>
      <c r="H57" s="73" t="s">
        <v>58</v>
      </c>
      <c r="I57" s="73"/>
      <c r="J57" s="73"/>
      <c r="K57" s="73"/>
      <c r="L57" s="73"/>
      <c r="M57" s="73"/>
      <c r="N57" s="73"/>
      <c r="O57" s="73"/>
      <c r="P57" s="25"/>
    </row>
    <row r="58" spans="1:16" ht="20" customHeight="1">
      <c r="A58" s="164"/>
      <c r="B58" s="167"/>
      <c r="C58" s="162"/>
      <c r="D58" s="77"/>
      <c r="E58" s="15"/>
      <c r="F58" s="15"/>
      <c r="G58" s="15"/>
      <c r="H58" s="15"/>
      <c r="I58" s="88"/>
      <c r="J58" s="88"/>
      <c r="K58" s="76"/>
      <c r="L58" s="76"/>
      <c r="M58" s="76"/>
      <c r="N58" s="76"/>
      <c r="O58" s="76"/>
      <c r="P58" s="25">
        <f>IF(E58="x",4,IF(F58="x",3,IF(G58="x",2,1)))</f>
        <v>1</v>
      </c>
    </row>
    <row r="59" spans="1:16">
      <c r="A59" s="164"/>
      <c r="B59" s="167"/>
      <c r="C59" s="162" t="s">
        <v>54</v>
      </c>
      <c r="D59" s="72" t="s">
        <v>183</v>
      </c>
      <c r="E59" s="73" t="s">
        <v>55</v>
      </c>
      <c r="F59" s="73" t="s">
        <v>56</v>
      </c>
      <c r="G59" s="73" t="s">
        <v>57</v>
      </c>
      <c r="H59" s="73" t="s">
        <v>58</v>
      </c>
      <c r="I59" s="73"/>
      <c r="J59" s="73"/>
      <c r="K59" s="73"/>
      <c r="L59" s="73"/>
      <c r="M59" s="73"/>
      <c r="N59" s="73"/>
      <c r="O59" s="73"/>
      <c r="P59" s="25"/>
    </row>
    <row r="60" spans="1:16" ht="21" customHeight="1">
      <c r="A60" s="164"/>
      <c r="B60" s="167"/>
      <c r="C60" s="162"/>
      <c r="D60" s="77"/>
      <c r="E60" s="15"/>
      <c r="F60" s="15"/>
      <c r="G60" s="15"/>
      <c r="H60" s="15"/>
      <c r="I60" s="88"/>
      <c r="J60" s="88"/>
      <c r="K60" s="76"/>
      <c r="L60" s="76"/>
      <c r="M60" s="76"/>
      <c r="N60" s="76"/>
      <c r="O60" s="76"/>
      <c r="P60" s="25">
        <f>IF(E60="x",4,IF(F60="x",3,IF(G60="x",2,1)))</f>
        <v>1</v>
      </c>
    </row>
    <row r="61" spans="1:16" ht="30">
      <c r="A61" s="164"/>
      <c r="B61" s="167"/>
      <c r="C61" s="162" t="s">
        <v>53</v>
      </c>
      <c r="D61" s="72" t="s">
        <v>173</v>
      </c>
      <c r="E61" s="73" t="s">
        <v>84</v>
      </c>
      <c r="F61" s="73" t="s">
        <v>85</v>
      </c>
      <c r="G61" s="73" t="s">
        <v>86</v>
      </c>
      <c r="H61" s="73" t="s">
        <v>87</v>
      </c>
      <c r="I61" s="73" t="s">
        <v>9</v>
      </c>
      <c r="J61" s="73"/>
      <c r="K61" s="73"/>
      <c r="L61" s="73"/>
      <c r="M61" s="73"/>
      <c r="N61" s="73"/>
      <c r="O61" s="73"/>
      <c r="P61" s="25"/>
    </row>
    <row r="62" spans="1:16" ht="21" customHeight="1" thickBot="1">
      <c r="A62" s="165"/>
      <c r="B62" s="168"/>
      <c r="C62" s="170"/>
      <c r="D62" s="78"/>
      <c r="E62" s="17"/>
      <c r="F62" s="17"/>
      <c r="G62" s="17"/>
      <c r="H62" s="17"/>
      <c r="I62" s="17"/>
      <c r="J62" s="89"/>
      <c r="K62" s="79"/>
      <c r="L62" s="79"/>
      <c r="M62" s="79"/>
      <c r="N62" s="79"/>
      <c r="O62" s="79"/>
      <c r="P62" s="25">
        <f>2*COUNTIF(E62:H62, "x")</f>
        <v>0</v>
      </c>
    </row>
    <row r="63" spans="1:16" ht="53" thickTop="1">
      <c r="A63" s="173" t="s">
        <v>25</v>
      </c>
      <c r="B63" s="175">
        <f>(SUM(P64,P66,P68,P70)*4)/21</f>
        <v>0.19047619047619047</v>
      </c>
      <c r="C63" s="160" t="s">
        <v>4</v>
      </c>
      <c r="D63" s="72" t="s">
        <v>174</v>
      </c>
      <c r="E63" s="83" t="s">
        <v>88</v>
      </c>
      <c r="F63" s="83" t="s">
        <v>89</v>
      </c>
      <c r="G63" s="83" t="s">
        <v>90</v>
      </c>
      <c r="H63" s="83" t="s">
        <v>91</v>
      </c>
      <c r="I63" s="83" t="s">
        <v>92</v>
      </c>
      <c r="J63" s="83" t="s">
        <v>93</v>
      </c>
      <c r="K63" s="83" t="s">
        <v>159</v>
      </c>
      <c r="L63" s="90" t="s">
        <v>9</v>
      </c>
      <c r="M63" s="83"/>
      <c r="N63" s="83"/>
      <c r="O63" s="83"/>
      <c r="P63" s="29"/>
    </row>
    <row r="64" spans="1:16" ht="20" customHeight="1">
      <c r="A64" s="164"/>
      <c r="B64" s="167"/>
      <c r="C64" s="162"/>
      <c r="D64" s="77"/>
      <c r="E64" s="15"/>
      <c r="F64" s="15"/>
      <c r="G64" s="15"/>
      <c r="H64" s="15"/>
      <c r="I64" s="15"/>
      <c r="J64" s="15"/>
      <c r="K64" s="15"/>
      <c r="L64" s="15"/>
      <c r="M64" s="76"/>
      <c r="N64" s="76"/>
      <c r="O64" s="76"/>
      <c r="P64" s="25">
        <f>COUNTIF(E64:K64, "x")</f>
        <v>0</v>
      </c>
    </row>
    <row r="65" spans="1:16">
      <c r="A65" s="164"/>
      <c r="B65" s="167"/>
      <c r="C65" s="162" t="s">
        <v>5</v>
      </c>
      <c r="D65" s="72" t="s">
        <v>184</v>
      </c>
      <c r="E65" s="73" t="s">
        <v>55</v>
      </c>
      <c r="F65" s="73" t="s">
        <v>56</v>
      </c>
      <c r="G65" s="73" t="s">
        <v>57</v>
      </c>
      <c r="H65" s="73" t="s">
        <v>58</v>
      </c>
      <c r="I65" s="73"/>
      <c r="J65" s="73"/>
      <c r="K65" s="73"/>
      <c r="L65" s="73"/>
      <c r="M65" s="73"/>
      <c r="N65" s="73"/>
      <c r="O65" s="73"/>
      <c r="P65" s="25"/>
    </row>
    <row r="66" spans="1:16" ht="20" customHeight="1">
      <c r="A66" s="164"/>
      <c r="B66" s="167"/>
      <c r="C66" s="162"/>
      <c r="D66" s="77"/>
      <c r="E66" s="15"/>
      <c r="F66" s="15"/>
      <c r="G66" s="15"/>
      <c r="H66" s="15"/>
      <c r="I66" s="23"/>
      <c r="J66" s="88"/>
      <c r="K66" s="76"/>
      <c r="L66" s="76"/>
      <c r="M66" s="76"/>
      <c r="N66" s="76"/>
      <c r="O66" s="76"/>
      <c r="P66" s="25">
        <f>IF(E66="x",4,IF(F66="x",3,IF(G66="x",2,1)))</f>
        <v>1</v>
      </c>
    </row>
    <row r="67" spans="1:16" ht="30">
      <c r="A67" s="164"/>
      <c r="B67" s="167"/>
      <c r="C67" s="162" t="s">
        <v>54</v>
      </c>
      <c r="D67" s="72" t="s">
        <v>175</v>
      </c>
      <c r="E67" s="73" t="s">
        <v>94</v>
      </c>
      <c r="F67" s="73" t="s">
        <v>95</v>
      </c>
      <c r="G67" s="73" t="s">
        <v>96</v>
      </c>
      <c r="H67" s="73" t="s">
        <v>97</v>
      </c>
      <c r="I67" s="73" t="s">
        <v>9</v>
      </c>
      <c r="J67" s="73"/>
      <c r="K67" s="73"/>
      <c r="L67" s="73"/>
      <c r="M67" s="73"/>
      <c r="N67" s="73"/>
      <c r="O67" s="73"/>
      <c r="P67" s="25"/>
    </row>
    <row r="68" spans="1:16" ht="20" customHeight="1">
      <c r="A68" s="164"/>
      <c r="B68" s="167"/>
      <c r="C68" s="162"/>
      <c r="D68" s="77"/>
      <c r="E68" s="15"/>
      <c r="F68" s="15"/>
      <c r="G68" s="15"/>
      <c r="H68" s="15"/>
      <c r="I68" s="15"/>
      <c r="J68" s="88"/>
      <c r="K68" s="76"/>
      <c r="L68" s="76"/>
      <c r="M68" s="76"/>
      <c r="N68" s="76"/>
      <c r="O68" s="76"/>
      <c r="P68" s="25">
        <f>2*COUNTIF(E68:H68, "x")</f>
        <v>0</v>
      </c>
    </row>
    <row r="69" spans="1:16" ht="47" customHeight="1">
      <c r="A69" s="164"/>
      <c r="B69" s="167"/>
      <c r="C69" s="162" t="s">
        <v>53</v>
      </c>
      <c r="D69" s="72" t="s">
        <v>176</v>
      </c>
      <c r="E69" s="73" t="s">
        <v>98</v>
      </c>
      <c r="F69" s="73" t="s">
        <v>99</v>
      </c>
      <c r="G69" s="73" t="s">
        <v>9</v>
      </c>
      <c r="H69" s="73"/>
      <c r="I69" s="73"/>
      <c r="J69" s="73"/>
      <c r="K69" s="73"/>
      <c r="L69" s="73"/>
      <c r="M69" s="73"/>
      <c r="N69" s="73"/>
      <c r="O69" s="73"/>
      <c r="P69" s="25"/>
    </row>
    <row r="70" spans="1:16" ht="21" customHeight="1" thickBot="1">
      <c r="A70" s="174"/>
      <c r="B70" s="176"/>
      <c r="C70" s="159"/>
      <c r="D70" s="78"/>
      <c r="E70" s="19"/>
      <c r="F70" s="19"/>
      <c r="G70" s="19"/>
      <c r="H70" s="87"/>
      <c r="I70" s="87"/>
      <c r="J70" s="87"/>
      <c r="K70" s="85"/>
      <c r="L70" s="85"/>
      <c r="M70" s="85"/>
      <c r="N70" s="85"/>
      <c r="O70" s="79"/>
      <c r="P70" s="25">
        <f>COUNTIF(E70:F70, "x")</f>
        <v>0</v>
      </c>
    </row>
    <row r="71" spans="1:16" ht="40" thickTop="1">
      <c r="A71" s="163" t="s">
        <v>26</v>
      </c>
      <c r="B71" s="166">
        <f>(SUM(P72,P74,P76,P78)*4)/18</f>
        <v>0.44444444444444442</v>
      </c>
      <c r="C71" s="169" t="s">
        <v>4</v>
      </c>
      <c r="D71" s="82" t="s">
        <v>177</v>
      </c>
      <c r="E71" s="81" t="s">
        <v>100</v>
      </c>
      <c r="F71" s="81" t="s">
        <v>101</v>
      </c>
      <c r="G71" s="81" t="s">
        <v>102</v>
      </c>
      <c r="H71" s="81" t="s">
        <v>103</v>
      </c>
      <c r="I71" s="81" t="s">
        <v>104</v>
      </c>
      <c r="J71" s="81" t="s">
        <v>105</v>
      </c>
      <c r="K71" s="81" t="s">
        <v>9</v>
      </c>
      <c r="L71" s="81"/>
      <c r="M71" s="81"/>
      <c r="N71" s="81"/>
      <c r="O71" s="83"/>
      <c r="P71" s="25"/>
    </row>
    <row r="72" spans="1:16" ht="20" customHeight="1">
      <c r="A72" s="164"/>
      <c r="B72" s="167"/>
      <c r="C72" s="162"/>
      <c r="D72" s="77"/>
      <c r="E72" s="15"/>
      <c r="F72" s="15"/>
      <c r="G72" s="15"/>
      <c r="H72" s="15"/>
      <c r="I72" s="15"/>
      <c r="J72" s="15"/>
      <c r="K72" s="15"/>
      <c r="L72" s="76"/>
      <c r="M72" s="76"/>
      <c r="N72" s="76"/>
      <c r="O72" s="76"/>
      <c r="P72" s="25">
        <f>COUNTIF(E72:J72, "x")</f>
        <v>0</v>
      </c>
    </row>
    <row r="73" spans="1:16">
      <c r="A73" s="164"/>
      <c r="B73" s="167"/>
      <c r="C73" s="162" t="s">
        <v>16</v>
      </c>
      <c r="D73" s="72" t="s">
        <v>185</v>
      </c>
      <c r="E73" s="73" t="s">
        <v>106</v>
      </c>
      <c r="F73" s="73" t="s">
        <v>107</v>
      </c>
      <c r="G73" s="73" t="s">
        <v>108</v>
      </c>
      <c r="H73" s="73" t="s">
        <v>109</v>
      </c>
      <c r="I73" s="73"/>
      <c r="J73" s="73"/>
      <c r="K73" s="73"/>
      <c r="L73" s="73"/>
      <c r="M73" s="73"/>
      <c r="N73" s="73"/>
      <c r="O73" s="73"/>
      <c r="P73" s="25"/>
    </row>
    <row r="74" spans="1:16" ht="19" customHeight="1">
      <c r="A74" s="164"/>
      <c r="B74" s="167"/>
      <c r="C74" s="162"/>
      <c r="D74" s="77"/>
      <c r="E74" s="15"/>
      <c r="F74" s="15"/>
      <c r="G74" s="15"/>
      <c r="H74" s="15"/>
      <c r="I74" s="88"/>
      <c r="J74" s="88"/>
      <c r="K74" s="76"/>
      <c r="L74" s="76"/>
      <c r="M74" s="76"/>
      <c r="N74" s="76"/>
      <c r="O74" s="76"/>
      <c r="P74" s="25">
        <f>IF(E74="x",4,IF(F74="x",3,IF(G74="x",2,1)))</f>
        <v>1</v>
      </c>
    </row>
    <row r="75" spans="1:16" ht="26">
      <c r="A75" s="164"/>
      <c r="B75" s="167"/>
      <c r="C75" s="162" t="s">
        <v>54</v>
      </c>
      <c r="D75" s="72" t="s">
        <v>186</v>
      </c>
      <c r="E75" s="73" t="s">
        <v>110</v>
      </c>
      <c r="F75" s="73" t="s">
        <v>111</v>
      </c>
      <c r="G75" s="73" t="s">
        <v>112</v>
      </c>
      <c r="H75" s="73" t="s">
        <v>113</v>
      </c>
      <c r="I75" s="73"/>
      <c r="J75" s="73"/>
      <c r="K75" s="73"/>
      <c r="L75" s="73"/>
      <c r="M75" s="73"/>
      <c r="N75" s="73"/>
      <c r="O75" s="73"/>
      <c r="P75" s="25"/>
    </row>
    <row r="76" spans="1:16" ht="20" customHeight="1">
      <c r="A76" s="164"/>
      <c r="B76" s="167"/>
      <c r="C76" s="162"/>
      <c r="D76" s="77"/>
      <c r="E76" s="15"/>
      <c r="F76" s="15"/>
      <c r="G76" s="15"/>
      <c r="H76" s="15"/>
      <c r="I76" s="88"/>
      <c r="J76" s="88"/>
      <c r="K76" s="76"/>
      <c r="L76" s="76"/>
      <c r="M76" s="76"/>
      <c r="N76" s="76"/>
      <c r="O76" s="76"/>
      <c r="P76" s="25">
        <f>IF(E76="x",4,IF(F76="x",3,IF(G76="x",2,1)))</f>
        <v>1</v>
      </c>
    </row>
    <row r="77" spans="1:16" ht="30">
      <c r="A77" s="164"/>
      <c r="B77" s="167"/>
      <c r="C77" s="162" t="s">
        <v>53</v>
      </c>
      <c r="D77" s="72" t="s">
        <v>178</v>
      </c>
      <c r="E77" s="73" t="s">
        <v>114</v>
      </c>
      <c r="F77" s="73" t="s">
        <v>115</v>
      </c>
      <c r="G77" s="73" t="s">
        <v>116</v>
      </c>
      <c r="H77" s="73" t="s">
        <v>117</v>
      </c>
      <c r="I77" s="73" t="s">
        <v>9</v>
      </c>
      <c r="J77" s="73"/>
      <c r="K77" s="73"/>
      <c r="L77" s="73"/>
      <c r="M77" s="73"/>
      <c r="N77" s="73"/>
      <c r="O77" s="73"/>
      <c r="P77" s="25"/>
    </row>
    <row r="78" spans="1:16" ht="21" customHeight="1" thickBot="1">
      <c r="A78" s="165"/>
      <c r="B78" s="168"/>
      <c r="C78" s="170"/>
      <c r="D78" s="78"/>
      <c r="E78" s="17"/>
      <c r="F78" s="17"/>
      <c r="G78" s="17"/>
      <c r="H78" s="17"/>
      <c r="I78" s="17"/>
      <c r="J78" s="89"/>
      <c r="K78" s="79"/>
      <c r="L78" s="79"/>
      <c r="M78" s="79"/>
      <c r="N78" s="79"/>
      <c r="O78" s="79"/>
      <c r="P78" s="25">
        <f>COUNTIF(E78:H78, "x")</f>
        <v>0</v>
      </c>
    </row>
    <row r="79" spans="1:16" ht="53" thickTop="1">
      <c r="A79" s="173" t="s">
        <v>27</v>
      </c>
      <c r="B79" s="175">
        <f>(SUM(P80,P82,P84,P86)*4)/26</f>
        <v>0.15384615384615385</v>
      </c>
      <c r="C79" s="160" t="s">
        <v>4</v>
      </c>
      <c r="D79" s="82" t="s">
        <v>179</v>
      </c>
      <c r="E79" s="83" t="s">
        <v>118</v>
      </c>
      <c r="F79" s="83" t="s">
        <v>119</v>
      </c>
      <c r="G79" s="83" t="s">
        <v>120</v>
      </c>
      <c r="H79" s="83" t="s">
        <v>121</v>
      </c>
      <c r="I79" s="83" t="s">
        <v>122</v>
      </c>
      <c r="J79" s="83" t="s">
        <v>9</v>
      </c>
      <c r="K79" s="83"/>
      <c r="L79" s="83"/>
      <c r="M79" s="83"/>
      <c r="N79" s="83"/>
      <c r="O79" s="83"/>
      <c r="P79" s="25"/>
    </row>
    <row r="80" spans="1:16" ht="20" customHeight="1">
      <c r="A80" s="164"/>
      <c r="B80" s="167"/>
      <c r="C80" s="162"/>
      <c r="D80" s="77"/>
      <c r="E80" s="15"/>
      <c r="F80" s="15"/>
      <c r="G80" s="15"/>
      <c r="H80" s="15"/>
      <c r="I80" s="15"/>
      <c r="J80" s="15"/>
      <c r="K80" s="76"/>
      <c r="L80" s="76"/>
      <c r="M80" s="76"/>
      <c r="N80" s="76"/>
      <c r="O80" s="76"/>
      <c r="P80" s="25">
        <f>2*COUNTIF(E80:I80, "x")</f>
        <v>0</v>
      </c>
    </row>
    <row r="81" spans="1:16">
      <c r="A81" s="164"/>
      <c r="B81" s="167"/>
      <c r="C81" s="162" t="s">
        <v>5</v>
      </c>
      <c r="D81" s="72" t="s">
        <v>187</v>
      </c>
      <c r="E81" s="73" t="s">
        <v>55</v>
      </c>
      <c r="F81" s="73" t="s">
        <v>56</v>
      </c>
      <c r="G81" s="73" t="s">
        <v>57</v>
      </c>
      <c r="H81" s="73" t="s">
        <v>58</v>
      </c>
      <c r="I81" s="73"/>
      <c r="J81" s="73"/>
      <c r="K81" s="73"/>
      <c r="L81" s="73"/>
      <c r="M81" s="73"/>
      <c r="N81" s="73"/>
      <c r="O81" s="73"/>
      <c r="P81" s="25"/>
    </row>
    <row r="82" spans="1:16" ht="19" customHeight="1">
      <c r="A82" s="164"/>
      <c r="B82" s="167"/>
      <c r="C82" s="162"/>
      <c r="D82" s="77"/>
      <c r="E82" s="15"/>
      <c r="F82" s="15"/>
      <c r="G82" s="15"/>
      <c r="H82" s="15"/>
      <c r="I82" s="88"/>
      <c r="J82" s="88"/>
      <c r="K82" s="76"/>
      <c r="L82" s="76"/>
      <c r="M82" s="76"/>
      <c r="N82" s="76"/>
      <c r="O82" s="76"/>
      <c r="P82" s="25">
        <f>IF(E82="x",4,IF(F82="x",3,IF(G82="x",2,1)))</f>
        <v>1</v>
      </c>
    </row>
    <row r="83" spans="1:16" ht="52">
      <c r="A83" s="164"/>
      <c r="B83" s="167"/>
      <c r="C83" s="162" t="s">
        <v>54</v>
      </c>
      <c r="D83" s="72" t="s">
        <v>180</v>
      </c>
      <c r="E83" s="73" t="s">
        <v>123</v>
      </c>
      <c r="F83" s="73" t="s">
        <v>124</v>
      </c>
      <c r="G83" s="73" t="s">
        <v>125</v>
      </c>
      <c r="H83" s="73" t="s">
        <v>9</v>
      </c>
      <c r="I83" s="73"/>
      <c r="J83" s="73"/>
      <c r="K83" s="73"/>
      <c r="L83" s="73"/>
      <c r="M83" s="73"/>
      <c r="N83" s="73"/>
      <c r="O83" s="73"/>
      <c r="P83" s="25"/>
    </row>
    <row r="84" spans="1:16" ht="21" customHeight="1">
      <c r="A84" s="164"/>
      <c r="B84" s="167"/>
      <c r="C84" s="162"/>
      <c r="D84" s="77"/>
      <c r="E84" s="15"/>
      <c r="F84" s="15"/>
      <c r="G84" s="15"/>
      <c r="H84" s="15"/>
      <c r="I84" s="88"/>
      <c r="J84" s="88"/>
      <c r="K84" s="76"/>
      <c r="L84" s="76"/>
      <c r="M84" s="76"/>
      <c r="N84" s="76"/>
      <c r="O84" s="76"/>
      <c r="P84" s="25">
        <f>2*COUNTIF(E84:G84, "x")</f>
        <v>0</v>
      </c>
    </row>
    <row r="85" spans="1:16" ht="47" customHeight="1">
      <c r="A85" s="164"/>
      <c r="B85" s="167"/>
      <c r="C85" s="162" t="s">
        <v>53</v>
      </c>
      <c r="D85" s="72" t="s">
        <v>181</v>
      </c>
      <c r="E85" s="73" t="s">
        <v>126</v>
      </c>
      <c r="F85" s="73" t="s">
        <v>127</v>
      </c>
      <c r="G85" s="73" t="s">
        <v>128</v>
      </c>
      <c r="H85" s="73" t="s">
        <v>9</v>
      </c>
      <c r="I85" s="73"/>
      <c r="J85" s="73"/>
      <c r="K85" s="73"/>
      <c r="L85" s="73"/>
      <c r="M85" s="73"/>
      <c r="N85" s="73"/>
      <c r="O85" s="73"/>
      <c r="P85" s="25"/>
    </row>
    <row r="86" spans="1:16" ht="21" customHeight="1" thickBot="1">
      <c r="A86" s="165"/>
      <c r="B86" s="168"/>
      <c r="C86" s="170"/>
      <c r="D86" s="78"/>
      <c r="E86" s="17"/>
      <c r="F86" s="17"/>
      <c r="G86" s="17"/>
      <c r="H86" s="17"/>
      <c r="I86" s="89"/>
      <c r="J86" s="89"/>
      <c r="K86" s="79"/>
      <c r="L86" s="79"/>
      <c r="M86" s="79"/>
      <c r="N86" s="79"/>
      <c r="O86" s="79"/>
      <c r="P86" s="25">
        <f>2*COUNTIF(E86:G86, "x")</f>
        <v>0</v>
      </c>
    </row>
    <row r="87" spans="1:16" ht="17" thickTop="1">
      <c r="A87" s="7"/>
      <c r="B87" s="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24"/>
    </row>
    <row r="88" spans="1:16" ht="29" customHeight="1">
      <c r="A88" s="161" t="s">
        <v>129</v>
      </c>
      <c r="B88" s="161"/>
      <c r="C88" s="161"/>
      <c r="D88" s="14">
        <f>(SUM(B5,B13,B21,B31,B39,B49,B55,B63,B71,B79))/10</f>
        <v>0.45489200454717704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4"/>
    </row>
    <row r="90" spans="1:16">
      <c r="A90" s="62" t="s">
        <v>555</v>
      </c>
      <c r="B90" s="36" t="s">
        <v>564</v>
      </c>
    </row>
    <row r="91" spans="1:16">
      <c r="A91" s="63" t="s">
        <v>561</v>
      </c>
      <c r="B91">
        <f>COUNTIF(B5:B79,"&lt;2.00")</f>
        <v>10</v>
      </c>
    </row>
    <row r="92" spans="1:16">
      <c r="A92" s="63" t="s">
        <v>565</v>
      </c>
      <c r="B92">
        <f>COUNTIFS(B5:B79,"&gt;1.99",B5:B79,"&lt;3.00")</f>
        <v>0</v>
      </c>
    </row>
    <row r="93" spans="1:16">
      <c r="A93" s="63" t="s">
        <v>563</v>
      </c>
      <c r="B93">
        <f>COUNTIFS(B5:B79,"&gt;2.99",B5:B79,"&lt;4.00")</f>
        <v>0</v>
      </c>
    </row>
    <row r="94" spans="1:16">
      <c r="A94" s="63" t="s">
        <v>566</v>
      </c>
      <c r="B94">
        <f>COUNTIF(B5:B79,4)</f>
        <v>0</v>
      </c>
    </row>
  </sheetData>
  <sheetProtection sheet="1" objects="1" scenarios="1" selectLockedCells="1"/>
  <mergeCells count="63">
    <mergeCell ref="A2:P2"/>
    <mergeCell ref="A5:A12"/>
    <mergeCell ref="B5:B12"/>
    <mergeCell ref="C5:C6"/>
    <mergeCell ref="C7:C8"/>
    <mergeCell ref="C9:C10"/>
    <mergeCell ref="C11:C12"/>
    <mergeCell ref="A13:A20"/>
    <mergeCell ref="B13:B20"/>
    <mergeCell ref="C13:C14"/>
    <mergeCell ref="C15:C16"/>
    <mergeCell ref="C17:C18"/>
    <mergeCell ref="C19:C20"/>
    <mergeCell ref="A21:A30"/>
    <mergeCell ref="B21:B30"/>
    <mergeCell ref="C21:C22"/>
    <mergeCell ref="C23:C24"/>
    <mergeCell ref="C25:C26"/>
    <mergeCell ref="C27:C28"/>
    <mergeCell ref="C29:C30"/>
    <mergeCell ref="A31:A38"/>
    <mergeCell ref="B31:B38"/>
    <mergeCell ref="C31:C32"/>
    <mergeCell ref="C33:C34"/>
    <mergeCell ref="C35:C36"/>
    <mergeCell ref="C37:C38"/>
    <mergeCell ref="A39:A48"/>
    <mergeCell ref="B39:B48"/>
    <mergeCell ref="C39:C40"/>
    <mergeCell ref="C41:C42"/>
    <mergeCell ref="C43:C44"/>
    <mergeCell ref="C45:C46"/>
    <mergeCell ref="C47:C48"/>
    <mergeCell ref="A49:A54"/>
    <mergeCell ref="B49:B54"/>
    <mergeCell ref="C49:C50"/>
    <mergeCell ref="C51:C52"/>
    <mergeCell ref="C53:C54"/>
    <mergeCell ref="C61:C62"/>
    <mergeCell ref="A63:A70"/>
    <mergeCell ref="B63:B70"/>
    <mergeCell ref="C63:C64"/>
    <mergeCell ref="C65:C66"/>
    <mergeCell ref="C67:C68"/>
    <mergeCell ref="C69:C70"/>
    <mergeCell ref="A55:A62"/>
    <mergeCell ref="B55:B62"/>
    <mergeCell ref="C55:C56"/>
    <mergeCell ref="C57:C58"/>
    <mergeCell ref="C59:C60"/>
    <mergeCell ref="A71:A78"/>
    <mergeCell ref="B71:B78"/>
    <mergeCell ref="C71:C72"/>
    <mergeCell ref="C73:C74"/>
    <mergeCell ref="C75:C76"/>
    <mergeCell ref="C77:C78"/>
    <mergeCell ref="A88:C88"/>
    <mergeCell ref="A79:A86"/>
    <mergeCell ref="B79:B86"/>
    <mergeCell ref="C79:C80"/>
    <mergeCell ref="C81:C82"/>
    <mergeCell ref="C83:C84"/>
    <mergeCell ref="C85:C86"/>
  </mergeCells>
  <pageMargins left="0.7" right="0.7" top="0.75" bottom="0.75" header="0.3" footer="0.3"/>
  <pageSetup scale="73" fitToHeight="4" orientation="landscape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92"/>
  <sheetViews>
    <sheetView topLeftCell="A54" zoomScale="87" zoomScaleNormal="87" workbookViewId="0">
      <selection activeCell="L61" sqref="L61"/>
    </sheetView>
  </sheetViews>
  <sheetFormatPr baseColWidth="10" defaultColWidth="11" defaultRowHeight="16"/>
  <cols>
    <col min="1" max="1" width="13.33203125" customWidth="1"/>
    <col min="2" max="2" width="13.33203125" style="6" customWidth="1"/>
    <col min="4" max="4" width="37.1640625" style="13" customWidth="1"/>
    <col min="5" max="5" width="17.6640625" customWidth="1"/>
    <col min="6" max="6" width="14.5" customWidth="1"/>
    <col min="7" max="7" width="12.83203125" customWidth="1"/>
    <col min="8" max="8" width="12" customWidth="1"/>
    <col min="9" max="9" width="10.6640625" customWidth="1"/>
    <col min="10" max="10" width="13.5" customWidth="1"/>
    <col min="11" max="11" width="12.5" customWidth="1"/>
    <col min="12" max="12" width="13" customWidth="1"/>
    <col min="13" max="13" width="13.6640625" customWidth="1"/>
    <col min="14" max="14" width="12.5" customWidth="1"/>
    <col min="15" max="15" width="10.33203125" customWidth="1"/>
    <col min="16" max="16" width="11" style="30" customWidth="1"/>
  </cols>
  <sheetData>
    <row r="2" spans="1:16" ht="19">
      <c r="A2" s="179" t="s">
        <v>188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33.75" customHeight="1">
      <c r="A3" s="2"/>
      <c r="B3" s="121" t="s">
        <v>147</v>
      </c>
      <c r="C3" s="2"/>
      <c r="D3" s="11"/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25"/>
    </row>
    <row r="4" spans="1:16">
      <c r="A4" s="3"/>
      <c r="B4" s="122"/>
      <c r="C4" s="3"/>
      <c r="D4" s="1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5"/>
    </row>
    <row r="5" spans="1:16" ht="19" customHeight="1">
      <c r="A5" s="174" t="s">
        <v>190</v>
      </c>
      <c r="B5" s="176">
        <f>(SUM(P6,P8,P10)*4)/12</f>
        <v>1</v>
      </c>
      <c r="C5" s="162" t="s">
        <v>4</v>
      </c>
      <c r="D5" s="72" t="s">
        <v>211</v>
      </c>
      <c r="E5" s="73" t="s">
        <v>202</v>
      </c>
      <c r="F5" s="73" t="s">
        <v>203</v>
      </c>
      <c r="G5" s="73" t="s">
        <v>204</v>
      </c>
      <c r="H5" s="73" t="s">
        <v>205</v>
      </c>
      <c r="I5" s="73"/>
      <c r="J5" s="73"/>
      <c r="K5" s="73"/>
      <c r="L5" s="73"/>
      <c r="M5" s="73"/>
      <c r="N5" s="73"/>
      <c r="O5" s="73"/>
      <c r="P5" s="25"/>
    </row>
    <row r="6" spans="1:16" ht="22" customHeight="1">
      <c r="A6" s="191"/>
      <c r="B6" s="194"/>
      <c r="C6" s="162"/>
      <c r="D6" s="74"/>
      <c r="E6" s="15"/>
      <c r="F6" s="16"/>
      <c r="G6" s="15"/>
      <c r="H6" s="15"/>
      <c r="I6" s="88"/>
      <c r="J6" s="88"/>
      <c r="K6" s="76"/>
      <c r="L6" s="76"/>
      <c r="M6" s="76"/>
      <c r="N6" s="76"/>
      <c r="O6" s="76"/>
      <c r="P6" s="26">
        <f>IF(E6="x",4,IF(F6="x",3,IF(G6="x",2,1)))</f>
        <v>1</v>
      </c>
    </row>
    <row r="7" spans="1:16">
      <c r="A7" s="191"/>
      <c r="B7" s="194"/>
      <c r="C7" s="162" t="s">
        <v>5</v>
      </c>
      <c r="D7" s="72" t="s">
        <v>134</v>
      </c>
      <c r="E7" s="73" t="s">
        <v>206</v>
      </c>
      <c r="F7" s="73" t="s">
        <v>207</v>
      </c>
      <c r="G7" s="73" t="s">
        <v>208</v>
      </c>
      <c r="H7" s="73" t="s">
        <v>209</v>
      </c>
      <c r="I7" s="76"/>
      <c r="J7" s="76"/>
      <c r="K7" s="76"/>
      <c r="L7" s="76"/>
      <c r="M7" s="76"/>
      <c r="N7" s="76"/>
      <c r="O7" s="76"/>
      <c r="P7" s="25"/>
    </row>
    <row r="8" spans="1:16" ht="22" customHeight="1">
      <c r="A8" s="191"/>
      <c r="B8" s="194"/>
      <c r="C8" s="162"/>
      <c r="D8" s="77"/>
      <c r="E8" s="15"/>
      <c r="F8" s="15"/>
      <c r="G8" s="15"/>
      <c r="H8" s="15"/>
      <c r="I8" s="88"/>
      <c r="J8" s="88"/>
      <c r="K8" s="76"/>
      <c r="L8" s="76"/>
      <c r="M8" s="76"/>
      <c r="N8" s="76"/>
      <c r="O8" s="76"/>
      <c r="P8" s="26">
        <f>IF(E8="x",4,IF(F8="x",3,IF(G8="x",2,1)))</f>
        <v>1</v>
      </c>
    </row>
    <row r="9" spans="1:16">
      <c r="A9" s="191"/>
      <c r="B9" s="194"/>
      <c r="C9" s="162" t="s">
        <v>54</v>
      </c>
      <c r="D9" s="72" t="s">
        <v>210</v>
      </c>
      <c r="E9" s="73" t="s">
        <v>206</v>
      </c>
      <c r="F9" s="73" t="s">
        <v>207</v>
      </c>
      <c r="G9" s="73" t="s">
        <v>208</v>
      </c>
      <c r="H9" s="73" t="s">
        <v>209</v>
      </c>
      <c r="I9" s="76"/>
      <c r="J9" s="76"/>
      <c r="K9" s="76"/>
      <c r="L9" s="76"/>
      <c r="M9" s="76"/>
      <c r="N9" s="76"/>
      <c r="O9" s="76"/>
      <c r="P9" s="25"/>
    </row>
    <row r="10" spans="1:16" ht="23" customHeight="1" thickBot="1">
      <c r="A10" s="192"/>
      <c r="B10" s="195"/>
      <c r="C10" s="162"/>
      <c r="D10" s="78"/>
      <c r="E10" s="15"/>
      <c r="F10" s="15"/>
      <c r="G10" s="15"/>
      <c r="H10" s="15"/>
      <c r="I10" s="76"/>
      <c r="J10" s="76"/>
      <c r="K10" s="76"/>
      <c r="L10" s="76"/>
      <c r="M10" s="76"/>
      <c r="N10" s="76"/>
      <c r="O10" s="76"/>
      <c r="P10" s="26">
        <f>IF(E10="x",4,IF(F10="x",3,IF(G10="x",2,1)))</f>
        <v>1</v>
      </c>
    </row>
    <row r="11" spans="1:16" ht="36.75" customHeight="1" thickTop="1">
      <c r="A11" s="190" t="s">
        <v>191</v>
      </c>
      <c r="B11" s="193">
        <f>(SUM(P12,P14,P16,P18,P20,P22)*4)/26</f>
        <v>0.76923076923076927</v>
      </c>
      <c r="C11" s="169" t="s">
        <v>4</v>
      </c>
      <c r="D11" s="82" t="s">
        <v>212</v>
      </c>
      <c r="E11" s="81" t="s">
        <v>217</v>
      </c>
      <c r="F11" s="81" t="s">
        <v>218</v>
      </c>
      <c r="G11" s="81" t="s">
        <v>219</v>
      </c>
      <c r="H11" s="81" t="s">
        <v>220</v>
      </c>
      <c r="I11" s="81" t="s">
        <v>221</v>
      </c>
      <c r="J11" s="81" t="s">
        <v>222</v>
      </c>
      <c r="K11" s="81" t="s">
        <v>9</v>
      </c>
      <c r="L11" s="81"/>
      <c r="M11" s="81"/>
      <c r="N11" s="81"/>
      <c r="O11" s="81"/>
      <c r="P11" s="25"/>
    </row>
    <row r="12" spans="1:16" ht="22" customHeight="1">
      <c r="A12" s="191"/>
      <c r="B12" s="194"/>
      <c r="C12" s="162"/>
      <c r="D12" s="77"/>
      <c r="E12" s="15"/>
      <c r="F12" s="15"/>
      <c r="G12" s="15"/>
      <c r="H12" s="15"/>
      <c r="I12" s="15"/>
      <c r="J12" s="15"/>
      <c r="K12" s="15"/>
      <c r="L12" s="76"/>
      <c r="M12" s="76"/>
      <c r="N12" s="76"/>
      <c r="O12" s="76"/>
      <c r="P12" s="25">
        <f>COUNTIF(E12:J12, "x")</f>
        <v>0</v>
      </c>
    </row>
    <row r="13" spans="1:16">
      <c r="A13" s="191"/>
      <c r="B13" s="194"/>
      <c r="C13" s="162" t="s">
        <v>5</v>
      </c>
      <c r="D13" s="72" t="s">
        <v>214</v>
      </c>
      <c r="E13" s="73" t="s">
        <v>206</v>
      </c>
      <c r="F13" s="73" t="s">
        <v>207</v>
      </c>
      <c r="G13" s="73" t="s">
        <v>208</v>
      </c>
      <c r="H13" s="73" t="s">
        <v>209</v>
      </c>
      <c r="I13" s="73"/>
      <c r="J13" s="73"/>
      <c r="K13" s="73"/>
      <c r="L13" s="73"/>
      <c r="M13" s="73"/>
      <c r="N13" s="73"/>
      <c r="O13" s="73"/>
      <c r="P13" s="25"/>
    </row>
    <row r="14" spans="1:16" ht="22" customHeight="1">
      <c r="A14" s="191"/>
      <c r="B14" s="194"/>
      <c r="C14" s="162"/>
      <c r="D14" s="77"/>
      <c r="E14" s="15"/>
      <c r="F14" s="15"/>
      <c r="G14" s="15"/>
      <c r="H14" s="15"/>
      <c r="I14" s="76"/>
      <c r="J14" s="76"/>
      <c r="K14" s="76"/>
      <c r="L14" s="76"/>
      <c r="M14" s="76"/>
      <c r="N14" s="76"/>
      <c r="O14" s="76"/>
      <c r="P14" s="26">
        <f>IF(E14="x",4,IF(F14="x",3,IF(G14="x",2,1)))</f>
        <v>1</v>
      </c>
    </row>
    <row r="15" spans="1:16" ht="19" customHeight="1">
      <c r="A15" s="191"/>
      <c r="B15" s="194"/>
      <c r="C15" s="162" t="s">
        <v>35</v>
      </c>
      <c r="D15" s="72" t="s">
        <v>215</v>
      </c>
      <c r="E15" s="73" t="s">
        <v>206</v>
      </c>
      <c r="F15" s="73" t="s">
        <v>207</v>
      </c>
      <c r="G15" s="73" t="s">
        <v>208</v>
      </c>
      <c r="H15" s="73" t="s">
        <v>209</v>
      </c>
      <c r="I15" s="73"/>
      <c r="J15" s="73"/>
      <c r="K15" s="73"/>
      <c r="L15" s="73"/>
      <c r="M15" s="73"/>
      <c r="N15" s="73"/>
      <c r="O15" s="73"/>
      <c r="P15" s="25"/>
    </row>
    <row r="16" spans="1:16" ht="23" customHeight="1">
      <c r="A16" s="191"/>
      <c r="B16" s="194"/>
      <c r="C16" s="162"/>
      <c r="D16" s="77"/>
      <c r="E16" s="15"/>
      <c r="F16" s="15"/>
      <c r="G16" s="15"/>
      <c r="H16" s="15"/>
      <c r="I16" s="76"/>
      <c r="J16" s="76"/>
      <c r="K16" s="76"/>
      <c r="L16" s="76"/>
      <c r="M16" s="76"/>
      <c r="N16" s="76"/>
      <c r="O16" s="76"/>
      <c r="P16" s="26">
        <f>IF(E16="x",4,IF(F16="x",3,IF(G16="x",2,1)))</f>
        <v>1</v>
      </c>
    </row>
    <row r="17" spans="1:16" ht="23" customHeight="1">
      <c r="A17" s="191"/>
      <c r="B17" s="194"/>
      <c r="C17" s="159" t="s">
        <v>53</v>
      </c>
      <c r="D17" s="72" t="s">
        <v>213</v>
      </c>
      <c r="E17" s="91" t="s">
        <v>12</v>
      </c>
      <c r="F17" s="91" t="s">
        <v>13</v>
      </c>
      <c r="G17" s="91" t="s">
        <v>14</v>
      </c>
      <c r="H17" s="91" t="s">
        <v>15</v>
      </c>
      <c r="I17" s="76"/>
      <c r="J17" s="76"/>
      <c r="K17" s="76"/>
      <c r="L17" s="76"/>
      <c r="M17" s="76"/>
      <c r="N17" s="76"/>
      <c r="O17" s="76"/>
      <c r="P17" s="25"/>
    </row>
    <row r="18" spans="1:16" ht="22" customHeight="1">
      <c r="A18" s="191"/>
      <c r="B18" s="194"/>
      <c r="C18" s="160"/>
      <c r="D18" s="77"/>
      <c r="E18" s="69"/>
      <c r="F18" s="69"/>
      <c r="G18" s="69"/>
      <c r="H18" s="69"/>
      <c r="I18" s="76"/>
      <c r="J18" s="76"/>
      <c r="K18" s="76"/>
      <c r="L18" s="76"/>
      <c r="M18" s="76"/>
      <c r="N18" s="76"/>
      <c r="O18" s="76"/>
      <c r="P18" s="26">
        <f>IF(E18="x",4,IF(F18="x",3,IF(G18="x",2,1)))</f>
        <v>1</v>
      </c>
    </row>
    <row r="19" spans="1:16" ht="20" customHeight="1">
      <c r="A19" s="191"/>
      <c r="B19" s="194"/>
      <c r="C19" s="159" t="s">
        <v>59</v>
      </c>
      <c r="D19" s="72" t="s">
        <v>216</v>
      </c>
      <c r="E19" s="91" t="s">
        <v>12</v>
      </c>
      <c r="F19" s="91" t="s">
        <v>13</v>
      </c>
      <c r="G19" s="91" t="s">
        <v>14</v>
      </c>
      <c r="H19" s="91" t="s">
        <v>15</v>
      </c>
      <c r="I19" s="76"/>
      <c r="J19" s="76"/>
      <c r="K19" s="76"/>
      <c r="L19" s="76"/>
      <c r="M19" s="76"/>
      <c r="N19" s="76"/>
      <c r="O19" s="76"/>
      <c r="P19" s="25"/>
    </row>
    <row r="20" spans="1:16" ht="23" customHeight="1">
      <c r="A20" s="191"/>
      <c r="B20" s="194"/>
      <c r="C20" s="160"/>
      <c r="D20" s="77"/>
      <c r="E20" s="69"/>
      <c r="F20" s="69"/>
      <c r="G20" s="69"/>
      <c r="H20" s="69"/>
      <c r="I20" s="76"/>
      <c r="J20" s="76"/>
      <c r="K20" s="76"/>
      <c r="L20" s="76"/>
      <c r="M20" s="76"/>
      <c r="N20" s="76"/>
      <c r="O20" s="76"/>
      <c r="P20" s="26">
        <f>IF(E20="x",4,IF(F20="x",3,IF(G20="x",2,1)))</f>
        <v>1</v>
      </c>
    </row>
    <row r="21" spans="1:16" ht="20" customHeight="1">
      <c r="A21" s="191"/>
      <c r="B21" s="194"/>
      <c r="C21" s="159" t="s">
        <v>586</v>
      </c>
      <c r="D21" s="72" t="s">
        <v>236</v>
      </c>
      <c r="E21" s="91" t="s">
        <v>223</v>
      </c>
      <c r="F21" s="91" t="s">
        <v>224</v>
      </c>
      <c r="G21" s="91" t="s">
        <v>225</v>
      </c>
      <c r="H21" s="91" t="s">
        <v>226</v>
      </c>
      <c r="I21" s="76"/>
      <c r="J21" s="76"/>
      <c r="K21" s="76"/>
      <c r="L21" s="76"/>
      <c r="M21" s="76"/>
      <c r="N21" s="76"/>
      <c r="O21" s="76"/>
      <c r="P21" s="25"/>
    </row>
    <row r="22" spans="1:16" ht="23" customHeight="1" thickBot="1">
      <c r="A22" s="192"/>
      <c r="B22" s="195"/>
      <c r="C22" s="196"/>
      <c r="D22" s="78"/>
      <c r="E22" s="117"/>
      <c r="F22" s="117"/>
      <c r="G22" s="117"/>
      <c r="H22" s="117"/>
      <c r="I22" s="79"/>
      <c r="J22" s="79"/>
      <c r="K22" s="79"/>
      <c r="L22" s="79"/>
      <c r="M22" s="79"/>
      <c r="N22" s="79"/>
      <c r="O22" s="79"/>
      <c r="P22" s="26">
        <f>IF(E22="x",4,IF(F22="x",3,IF(G22="x",2,1)))</f>
        <v>1</v>
      </c>
    </row>
    <row r="23" spans="1:16" ht="31" thickTop="1">
      <c r="A23" s="173" t="s">
        <v>192</v>
      </c>
      <c r="B23" s="175">
        <f>(SUM(P24,P26,P28)*4)/19</f>
        <v>0.21052631578947367</v>
      </c>
      <c r="C23" s="160" t="s">
        <v>4</v>
      </c>
      <c r="D23" s="82" t="s">
        <v>227</v>
      </c>
      <c r="E23" s="83" t="s">
        <v>229</v>
      </c>
      <c r="F23" s="83" t="s">
        <v>255</v>
      </c>
      <c r="G23" s="83" t="s">
        <v>230</v>
      </c>
      <c r="H23" s="83" t="s">
        <v>9</v>
      </c>
      <c r="I23" s="83"/>
      <c r="J23" s="83"/>
      <c r="K23" s="93"/>
      <c r="L23" s="83"/>
      <c r="M23" s="83"/>
      <c r="N23" s="83"/>
      <c r="O23" s="83"/>
      <c r="P23" s="25"/>
    </row>
    <row r="24" spans="1:16" ht="25" customHeight="1">
      <c r="A24" s="164"/>
      <c r="B24" s="167" t="e">
        <f>(SUM(#REF!,#REF!,#REF!,#REF!,#REF!)*4)/36</f>
        <v>#REF!</v>
      </c>
      <c r="C24" s="177"/>
      <c r="D24" s="77"/>
      <c r="E24" s="15"/>
      <c r="F24" s="15"/>
      <c r="G24" s="15"/>
      <c r="H24" s="15"/>
      <c r="I24" s="88"/>
      <c r="J24" s="88"/>
      <c r="K24" s="88"/>
      <c r="L24" s="76"/>
      <c r="M24" s="76"/>
      <c r="N24" s="76"/>
      <c r="O24" s="76"/>
      <c r="P24" s="25">
        <f>3*COUNTIF(E24:G24, "x")</f>
        <v>0</v>
      </c>
    </row>
    <row r="25" spans="1:16" ht="30">
      <c r="A25" s="164"/>
      <c r="B25" s="167" t="e">
        <f>(SUM(#REF!,#REF!,#REF!,#REF!,#REF!)*4)/36</f>
        <v>#REF!</v>
      </c>
      <c r="C25" s="162" t="s">
        <v>16</v>
      </c>
      <c r="D25" s="72" t="s">
        <v>234</v>
      </c>
      <c r="E25" s="73" t="s">
        <v>231</v>
      </c>
      <c r="F25" s="73" t="s">
        <v>232</v>
      </c>
      <c r="G25" s="73" t="s">
        <v>233</v>
      </c>
      <c r="H25" s="73" t="s">
        <v>9</v>
      </c>
      <c r="I25" s="73"/>
      <c r="J25" s="73"/>
      <c r="K25" s="73"/>
      <c r="L25" s="73"/>
      <c r="M25" s="73"/>
      <c r="N25" s="73"/>
      <c r="O25" s="73"/>
      <c r="P25" s="25"/>
    </row>
    <row r="26" spans="1:16" ht="24" customHeight="1">
      <c r="A26" s="164"/>
      <c r="B26" s="167" t="e">
        <f>(SUM(#REF!,#REF!,#REF!,#REF!,#REF!)*4)/36</f>
        <v>#REF!</v>
      </c>
      <c r="C26" s="162"/>
      <c r="D26" s="77"/>
      <c r="E26" s="15"/>
      <c r="F26" s="15"/>
      <c r="G26" s="15"/>
      <c r="H26" s="15"/>
      <c r="I26" s="76"/>
      <c r="J26" s="76"/>
      <c r="K26" s="76"/>
      <c r="L26" s="76"/>
      <c r="M26" s="76"/>
      <c r="N26" s="76"/>
      <c r="O26" s="76"/>
      <c r="P26" s="25">
        <f>2*COUNTIF(E26:G26, "x")</f>
        <v>0</v>
      </c>
    </row>
    <row r="27" spans="1:16" ht="27">
      <c r="A27" s="164"/>
      <c r="B27" s="167" t="e">
        <f>(SUM(#REF!,#REF!,#REF!,#REF!,#REF!)*4)/36</f>
        <v>#REF!</v>
      </c>
      <c r="C27" s="178" t="s">
        <v>54</v>
      </c>
      <c r="D27" s="72" t="s">
        <v>235</v>
      </c>
      <c r="E27" s="73" t="s">
        <v>223</v>
      </c>
      <c r="F27" s="73" t="s">
        <v>224</v>
      </c>
      <c r="G27" s="94" t="s">
        <v>225</v>
      </c>
      <c r="H27" s="73" t="s">
        <v>226</v>
      </c>
      <c r="I27" s="73"/>
      <c r="J27" s="73"/>
      <c r="K27" s="73"/>
      <c r="L27" s="73"/>
      <c r="M27" s="73"/>
      <c r="N27" s="73"/>
      <c r="O27" s="73"/>
      <c r="P27" s="25"/>
    </row>
    <row r="28" spans="1:16" ht="24" customHeight="1" thickBot="1">
      <c r="A28" s="164"/>
      <c r="B28" s="167" t="e">
        <f>(SUM(#REF!,#REF!,#REF!,#REF!,#REF!)*4)/36</f>
        <v>#REF!</v>
      </c>
      <c r="C28" s="178"/>
      <c r="D28" s="78"/>
      <c r="E28" s="19"/>
      <c r="F28" s="19"/>
      <c r="G28" s="19"/>
      <c r="H28" s="19"/>
      <c r="I28" s="85"/>
      <c r="J28" s="85"/>
      <c r="K28" s="76"/>
      <c r="L28" s="76"/>
      <c r="M28" s="76"/>
      <c r="N28" s="76"/>
      <c r="O28" s="76"/>
      <c r="P28" s="25">
        <f>IF(E28="x",4,IF(F28="x",3,IF(G28="x",2,1)))</f>
        <v>1</v>
      </c>
    </row>
    <row r="29" spans="1:16" ht="53" thickTop="1">
      <c r="A29" s="163" t="s">
        <v>193</v>
      </c>
      <c r="B29" s="166">
        <f>(SUM(P30,P32)*4)/14</f>
        <v>0.2857142857142857</v>
      </c>
      <c r="C29" s="169" t="s">
        <v>4</v>
      </c>
      <c r="D29" s="80" t="s">
        <v>237</v>
      </c>
      <c r="E29" s="81" t="s">
        <v>254</v>
      </c>
      <c r="F29" s="81" t="s">
        <v>240</v>
      </c>
      <c r="G29" s="81" t="s">
        <v>241</v>
      </c>
      <c r="H29" s="81" t="s">
        <v>242</v>
      </c>
      <c r="I29" s="81" t="s">
        <v>243</v>
      </c>
      <c r="J29" s="81" t="s">
        <v>9</v>
      </c>
      <c r="K29" s="81"/>
      <c r="L29" s="81"/>
      <c r="M29" s="81"/>
      <c r="N29" s="81"/>
      <c r="O29" s="81"/>
      <c r="P29" s="25"/>
    </row>
    <row r="30" spans="1:16" ht="24" customHeight="1">
      <c r="A30" s="164"/>
      <c r="B30" s="167"/>
      <c r="C30" s="162"/>
      <c r="D30" s="86"/>
      <c r="E30" s="15"/>
      <c r="F30" s="15"/>
      <c r="G30" s="15"/>
      <c r="H30" s="15"/>
      <c r="I30" s="15"/>
      <c r="J30" s="15"/>
      <c r="K30" s="76"/>
      <c r="L30" s="76"/>
      <c r="M30" s="76"/>
      <c r="N30" s="76"/>
      <c r="O30" s="76"/>
      <c r="P30" s="25">
        <f>COUNTIF(E30:I30, "x")*2</f>
        <v>0</v>
      </c>
    </row>
    <row r="31" spans="1:16" ht="26">
      <c r="A31" s="164"/>
      <c r="B31" s="167"/>
      <c r="C31" s="162" t="s">
        <v>16</v>
      </c>
      <c r="D31" s="72" t="s">
        <v>238</v>
      </c>
      <c r="E31" s="73" t="s">
        <v>244</v>
      </c>
      <c r="F31" s="73" t="s">
        <v>245</v>
      </c>
      <c r="G31" s="73" t="s">
        <v>246</v>
      </c>
      <c r="H31" s="73" t="s">
        <v>58</v>
      </c>
      <c r="I31" s="73"/>
      <c r="J31" s="73"/>
      <c r="K31" s="73"/>
      <c r="L31" s="73"/>
      <c r="M31" s="73"/>
      <c r="N31" s="73"/>
      <c r="O31" s="73"/>
      <c r="P31" s="25"/>
    </row>
    <row r="32" spans="1:16" ht="23" customHeight="1">
      <c r="A32" s="164"/>
      <c r="B32" s="167"/>
      <c r="C32" s="162"/>
      <c r="D32" s="77"/>
      <c r="E32" s="15"/>
      <c r="F32" s="15"/>
      <c r="G32" s="15"/>
      <c r="H32" s="15"/>
      <c r="I32" s="76"/>
      <c r="J32" s="76"/>
      <c r="K32" s="76"/>
      <c r="L32" s="76"/>
      <c r="M32" s="76"/>
      <c r="N32" s="76"/>
      <c r="O32" s="76"/>
      <c r="P32" s="25">
        <f>IF(E32="x",4,IF(F32="x",3,IF(G32="x",2,1)))</f>
        <v>1</v>
      </c>
    </row>
    <row r="33" spans="1:16" ht="26">
      <c r="A33" s="164"/>
      <c r="B33" s="167"/>
      <c r="C33" s="162" t="s">
        <v>54</v>
      </c>
      <c r="D33" s="72" t="s">
        <v>239</v>
      </c>
      <c r="E33" s="73" t="s">
        <v>247</v>
      </c>
      <c r="F33" s="73" t="s">
        <v>260</v>
      </c>
      <c r="G33" s="95" t="s">
        <v>248</v>
      </c>
      <c r="H33" s="73" t="s">
        <v>249</v>
      </c>
      <c r="I33" s="73"/>
      <c r="J33" s="73"/>
      <c r="K33" s="76"/>
      <c r="L33" s="76"/>
      <c r="M33" s="76"/>
      <c r="N33" s="76"/>
      <c r="O33" s="76"/>
      <c r="P33" s="25"/>
    </row>
    <row r="34" spans="1:16" ht="22" customHeight="1" thickBot="1">
      <c r="A34" s="165"/>
      <c r="B34" s="168"/>
      <c r="C34" s="170"/>
      <c r="D34" s="78"/>
      <c r="E34" s="187" t="s">
        <v>694</v>
      </c>
      <c r="F34" s="188"/>
      <c r="G34" s="188"/>
      <c r="H34" s="189"/>
      <c r="I34" s="79"/>
      <c r="J34" s="79"/>
      <c r="K34" s="79"/>
      <c r="L34" s="79"/>
      <c r="M34" s="79"/>
      <c r="N34" s="79"/>
      <c r="O34" s="79"/>
      <c r="P34" s="25">
        <f>IF(E34="x",4,IF(F34="x",3,IF(G34="x",2,1)))</f>
        <v>1</v>
      </c>
    </row>
    <row r="35" spans="1:16" ht="66" thickTop="1">
      <c r="A35" s="173" t="s">
        <v>194</v>
      </c>
      <c r="B35" s="175">
        <f>(SUM(P36,P38,P40)*4)/20</f>
        <v>0.4</v>
      </c>
      <c r="C35" s="160" t="s">
        <v>4</v>
      </c>
      <c r="D35" s="82" t="s">
        <v>250</v>
      </c>
      <c r="E35" s="83" t="s">
        <v>256</v>
      </c>
      <c r="F35" s="83" t="s">
        <v>257</v>
      </c>
      <c r="G35" s="83" t="s">
        <v>258</v>
      </c>
      <c r="H35" s="83" t="s">
        <v>259</v>
      </c>
      <c r="I35" s="83" t="s">
        <v>9</v>
      </c>
      <c r="J35" s="83"/>
      <c r="K35" s="83"/>
      <c r="L35" s="83"/>
      <c r="M35" s="83"/>
      <c r="N35" s="83"/>
      <c r="O35" s="83"/>
      <c r="P35" s="25"/>
    </row>
    <row r="36" spans="1:16" ht="21" customHeight="1">
      <c r="A36" s="164"/>
      <c r="B36" s="167"/>
      <c r="C36" s="162"/>
      <c r="D36" s="77"/>
      <c r="E36" s="15"/>
      <c r="F36" s="15"/>
      <c r="G36" s="15"/>
      <c r="H36" s="15"/>
      <c r="I36" s="15"/>
      <c r="J36" s="76"/>
      <c r="K36" s="76"/>
      <c r="L36" s="76"/>
      <c r="M36" s="76"/>
      <c r="N36" s="76"/>
      <c r="O36" s="76"/>
      <c r="P36" s="25">
        <f>3*COUNTIF(E36:I36, "x")</f>
        <v>0</v>
      </c>
    </row>
    <row r="37" spans="1:16" ht="26">
      <c r="A37" s="164"/>
      <c r="B37" s="167"/>
      <c r="C37" s="162" t="s">
        <v>5</v>
      </c>
      <c r="D37" s="72" t="s">
        <v>251</v>
      </c>
      <c r="E37" s="73" t="s">
        <v>223</v>
      </c>
      <c r="F37" s="73" t="s">
        <v>224</v>
      </c>
      <c r="G37" s="73" t="s">
        <v>225</v>
      </c>
      <c r="H37" s="73" t="s">
        <v>226</v>
      </c>
      <c r="I37" s="73"/>
      <c r="J37" s="73"/>
      <c r="K37" s="73"/>
      <c r="L37" s="73"/>
      <c r="M37" s="73"/>
      <c r="N37" s="73"/>
      <c r="O37" s="73"/>
      <c r="P37" s="25"/>
    </row>
    <row r="38" spans="1:16" ht="22" customHeight="1">
      <c r="A38" s="164"/>
      <c r="B38" s="167"/>
      <c r="C38" s="162"/>
      <c r="D38" s="77"/>
      <c r="E38" s="15"/>
      <c r="F38" s="15"/>
      <c r="G38" s="15"/>
      <c r="H38" s="15"/>
      <c r="I38" s="76"/>
      <c r="J38" s="76"/>
      <c r="K38" s="76"/>
      <c r="L38" s="76"/>
      <c r="M38" s="76"/>
      <c r="N38" s="76"/>
      <c r="O38" s="76"/>
      <c r="P38" s="25">
        <f>IF(E38="x",4,1)</f>
        <v>1</v>
      </c>
    </row>
    <row r="39" spans="1:16">
      <c r="A39" s="164"/>
      <c r="B39" s="167"/>
      <c r="C39" s="162" t="s">
        <v>54</v>
      </c>
      <c r="D39" s="72" t="s">
        <v>252</v>
      </c>
      <c r="E39" s="73" t="s">
        <v>12</v>
      </c>
      <c r="F39" s="73" t="s">
        <v>13</v>
      </c>
      <c r="G39" s="73" t="s">
        <v>14</v>
      </c>
      <c r="H39" s="73" t="s">
        <v>15</v>
      </c>
      <c r="I39" s="73"/>
      <c r="J39" s="73"/>
      <c r="K39" s="73"/>
      <c r="L39" s="73"/>
      <c r="M39" s="73"/>
      <c r="N39" s="73"/>
      <c r="O39" s="73"/>
      <c r="P39" s="25"/>
    </row>
    <row r="40" spans="1:16" ht="21" customHeight="1" thickBot="1">
      <c r="A40" s="164"/>
      <c r="B40" s="167"/>
      <c r="C40" s="162"/>
      <c r="D40" s="78"/>
      <c r="E40" s="15"/>
      <c r="F40" s="15"/>
      <c r="G40" s="15"/>
      <c r="H40" s="15"/>
      <c r="I40" s="76"/>
      <c r="J40" s="76"/>
      <c r="K40" s="76"/>
      <c r="L40" s="76"/>
      <c r="M40" s="76"/>
      <c r="N40" s="76"/>
      <c r="O40" s="76"/>
      <c r="P40" s="25">
        <f>IF(E40="x",4,IF(F40="x",3,IF(G40="x",2,1)))</f>
        <v>1</v>
      </c>
    </row>
    <row r="41" spans="1:16" ht="40" thickTop="1">
      <c r="A41" s="163" t="s">
        <v>195</v>
      </c>
      <c r="B41" s="166">
        <f>(SUM(P42,P44,P46)*4)/18</f>
        <v>0.22222222222222221</v>
      </c>
      <c r="C41" s="169" t="s">
        <v>4</v>
      </c>
      <c r="D41" s="82" t="s">
        <v>253</v>
      </c>
      <c r="E41" s="81" t="s">
        <v>261</v>
      </c>
      <c r="F41" s="81" t="s">
        <v>262</v>
      </c>
      <c r="G41" s="81" t="s">
        <v>263</v>
      </c>
      <c r="H41" s="81" t="s">
        <v>9</v>
      </c>
      <c r="I41" s="81"/>
      <c r="J41" s="81"/>
      <c r="K41" s="81"/>
      <c r="L41" s="81"/>
      <c r="M41" s="81"/>
      <c r="N41" s="81"/>
      <c r="O41" s="81"/>
      <c r="P41" s="25"/>
    </row>
    <row r="42" spans="1:16" ht="21" customHeight="1">
      <c r="A42" s="164"/>
      <c r="B42" s="167"/>
      <c r="C42" s="162"/>
      <c r="D42" s="77"/>
      <c r="E42" s="15"/>
      <c r="F42" s="15"/>
      <c r="G42" s="15"/>
      <c r="H42" s="15"/>
      <c r="I42" s="88"/>
      <c r="J42" s="88"/>
      <c r="K42" s="76"/>
      <c r="L42" s="76"/>
      <c r="M42" s="76"/>
      <c r="N42" s="76"/>
      <c r="O42" s="76"/>
      <c r="P42" s="25">
        <f>2*COUNTIF(E42:G42, "x")</f>
        <v>0</v>
      </c>
    </row>
    <row r="43" spans="1:16" ht="26">
      <c r="A43" s="164"/>
      <c r="B43" s="167"/>
      <c r="C43" s="162" t="s">
        <v>5</v>
      </c>
      <c r="D43" s="72" t="s">
        <v>331</v>
      </c>
      <c r="E43" s="73" t="s">
        <v>223</v>
      </c>
      <c r="F43" s="73" t="s">
        <v>224</v>
      </c>
      <c r="G43" s="73" t="s">
        <v>225</v>
      </c>
      <c r="H43" s="73" t="s">
        <v>226</v>
      </c>
      <c r="I43" s="73"/>
      <c r="J43" s="73"/>
      <c r="K43" s="73"/>
      <c r="L43" s="73"/>
      <c r="M43" s="73"/>
      <c r="N43" s="73"/>
      <c r="O43" s="73"/>
      <c r="P43" s="25"/>
    </row>
    <row r="44" spans="1:16" ht="20" customHeight="1">
      <c r="A44" s="164"/>
      <c r="B44" s="167"/>
      <c r="C44" s="162"/>
      <c r="D44" s="77"/>
      <c r="E44" s="15"/>
      <c r="F44" s="15"/>
      <c r="G44" s="15"/>
      <c r="H44" s="15"/>
      <c r="I44" s="88"/>
      <c r="J44" s="88"/>
      <c r="K44" s="76"/>
      <c r="L44" s="76"/>
      <c r="M44" s="76"/>
      <c r="N44" s="76"/>
      <c r="O44" s="76"/>
      <c r="P44" s="25">
        <f>IF(E44="x",4,IF(F44="x",3,IF(G44="x",2,1)))</f>
        <v>1</v>
      </c>
    </row>
    <row r="45" spans="1:16" ht="39">
      <c r="A45" s="164"/>
      <c r="B45" s="167"/>
      <c r="C45" s="162" t="s">
        <v>54</v>
      </c>
      <c r="D45" s="72" t="s">
        <v>332</v>
      </c>
      <c r="E45" s="73" t="s">
        <v>88</v>
      </c>
      <c r="F45" s="73" t="s">
        <v>264</v>
      </c>
      <c r="G45" s="73" t="s">
        <v>265</v>
      </c>
      <c r="H45" s="73" t="s">
        <v>266</v>
      </c>
      <c r="I45" s="73" t="s">
        <v>9</v>
      </c>
      <c r="J45" s="73"/>
      <c r="K45" s="73"/>
      <c r="L45" s="73"/>
      <c r="M45" s="73"/>
      <c r="N45" s="73"/>
      <c r="O45" s="73"/>
      <c r="P45" s="25"/>
    </row>
    <row r="46" spans="1:16" ht="22" customHeight="1" thickBot="1">
      <c r="A46" s="165"/>
      <c r="B46" s="168"/>
      <c r="C46" s="170"/>
      <c r="D46" s="78"/>
      <c r="E46" s="17"/>
      <c r="F46" s="17"/>
      <c r="G46" s="17"/>
      <c r="H46" s="17"/>
      <c r="I46" s="17"/>
      <c r="J46" s="89"/>
      <c r="K46" s="79"/>
      <c r="L46" s="79"/>
      <c r="M46" s="79"/>
      <c r="N46" s="79"/>
      <c r="O46" s="79"/>
      <c r="P46" s="25">
        <f>2*COUNTIF(E46:H46, "x")</f>
        <v>0</v>
      </c>
    </row>
    <row r="47" spans="1:16" ht="31" thickTop="1">
      <c r="A47" s="173" t="s">
        <v>196</v>
      </c>
      <c r="B47" s="175">
        <f>(SUM(P48,P50,P52,P54)*4)/20</f>
        <v>0.4</v>
      </c>
      <c r="C47" s="160" t="s">
        <v>4</v>
      </c>
      <c r="D47" s="72" t="s">
        <v>172</v>
      </c>
      <c r="E47" s="83" t="s">
        <v>267</v>
      </c>
      <c r="F47" s="83" t="s">
        <v>256</v>
      </c>
      <c r="G47" s="83" t="s">
        <v>268</v>
      </c>
      <c r="H47" s="83" t="s">
        <v>9</v>
      </c>
      <c r="I47" s="83"/>
      <c r="J47" s="83"/>
      <c r="K47" s="83"/>
      <c r="L47" s="83"/>
      <c r="M47" s="83"/>
      <c r="N47" s="83"/>
      <c r="O47" s="83"/>
      <c r="P47" s="25"/>
    </row>
    <row r="48" spans="1:16" ht="21" customHeight="1">
      <c r="A48" s="164"/>
      <c r="B48" s="167"/>
      <c r="C48" s="162"/>
      <c r="D48" s="77"/>
      <c r="E48" s="15"/>
      <c r="F48" s="15"/>
      <c r="G48" s="15"/>
      <c r="H48" s="15"/>
      <c r="I48" s="88"/>
      <c r="J48" s="88"/>
      <c r="K48" s="76"/>
      <c r="L48" s="76"/>
      <c r="M48" s="76"/>
      <c r="N48" s="76"/>
      <c r="O48" s="76"/>
      <c r="P48" s="25">
        <f>2*COUNTIF(E48:G48, "x")</f>
        <v>0</v>
      </c>
    </row>
    <row r="49" spans="1:16" ht="52">
      <c r="A49" s="164"/>
      <c r="B49" s="167"/>
      <c r="C49" s="162" t="s">
        <v>5</v>
      </c>
      <c r="D49" s="72" t="s">
        <v>182</v>
      </c>
      <c r="E49" s="73" t="s">
        <v>269</v>
      </c>
      <c r="F49" s="73" t="s">
        <v>270</v>
      </c>
      <c r="G49" s="73" t="s">
        <v>57</v>
      </c>
      <c r="H49" s="73" t="s">
        <v>271</v>
      </c>
      <c r="I49" s="73"/>
      <c r="J49" s="73"/>
      <c r="K49" s="73"/>
      <c r="L49" s="73"/>
      <c r="M49" s="73"/>
      <c r="N49" s="73"/>
      <c r="O49" s="73"/>
      <c r="P49" s="25"/>
    </row>
    <row r="50" spans="1:16" ht="20" customHeight="1">
      <c r="A50" s="164"/>
      <c r="B50" s="167"/>
      <c r="C50" s="162"/>
      <c r="D50" s="77"/>
      <c r="E50" s="15"/>
      <c r="F50" s="15"/>
      <c r="G50" s="15"/>
      <c r="H50" s="15"/>
      <c r="I50" s="88"/>
      <c r="J50" s="88"/>
      <c r="K50" s="76"/>
      <c r="L50" s="76"/>
      <c r="M50" s="76"/>
      <c r="N50" s="76"/>
      <c r="O50" s="76"/>
      <c r="P50" s="25">
        <f>IF(E50="x",4,IF(F50="x",3,IF(G50="x",2,1)))</f>
        <v>1</v>
      </c>
    </row>
    <row r="51" spans="1:16" ht="52">
      <c r="A51" s="164"/>
      <c r="B51" s="167"/>
      <c r="C51" s="162" t="s">
        <v>54</v>
      </c>
      <c r="D51" s="72" t="s">
        <v>272</v>
      </c>
      <c r="E51" s="73" t="s">
        <v>269</v>
      </c>
      <c r="F51" s="73" t="s">
        <v>270</v>
      </c>
      <c r="G51" s="73" t="s">
        <v>57</v>
      </c>
      <c r="H51" s="73" t="s">
        <v>271</v>
      </c>
      <c r="I51" s="73"/>
      <c r="J51" s="73"/>
      <c r="K51" s="73"/>
      <c r="L51" s="73"/>
      <c r="M51" s="73"/>
      <c r="N51" s="73"/>
      <c r="O51" s="73"/>
      <c r="P51" s="25"/>
    </row>
    <row r="52" spans="1:16" ht="21" customHeight="1">
      <c r="A52" s="164"/>
      <c r="B52" s="167"/>
      <c r="C52" s="162"/>
      <c r="D52" s="77"/>
      <c r="E52" s="15"/>
      <c r="F52" s="15"/>
      <c r="G52" s="15"/>
      <c r="H52" s="15"/>
      <c r="I52" s="88"/>
      <c r="J52" s="88"/>
      <c r="K52" s="76"/>
      <c r="L52" s="76"/>
      <c r="M52" s="76"/>
      <c r="N52" s="76"/>
      <c r="O52" s="76"/>
      <c r="P52" s="25">
        <f>IF(E52="x",4,IF(F52="x",3,IF(G52="x",2,1)))</f>
        <v>1</v>
      </c>
    </row>
    <row r="53" spans="1:16" ht="30">
      <c r="A53" s="164"/>
      <c r="B53" s="167"/>
      <c r="C53" s="162" t="s">
        <v>53</v>
      </c>
      <c r="D53" s="72" t="s">
        <v>273</v>
      </c>
      <c r="E53" s="73" t="s">
        <v>94</v>
      </c>
      <c r="F53" s="73" t="s">
        <v>88</v>
      </c>
      <c r="G53" s="73" t="s">
        <v>274</v>
      </c>
      <c r="H53" s="73" t="s">
        <v>9</v>
      </c>
      <c r="I53" s="73"/>
      <c r="J53" s="73"/>
      <c r="K53" s="73"/>
      <c r="L53" s="73"/>
      <c r="M53" s="73"/>
      <c r="N53" s="73"/>
      <c r="O53" s="73"/>
      <c r="P53" s="25"/>
    </row>
    <row r="54" spans="1:16" ht="21" customHeight="1" thickBot="1">
      <c r="A54" s="165"/>
      <c r="B54" s="168"/>
      <c r="C54" s="170"/>
      <c r="D54" s="78"/>
      <c r="E54" s="17"/>
      <c r="F54" s="17"/>
      <c r="G54" s="17"/>
      <c r="H54" s="17"/>
      <c r="I54" s="89"/>
      <c r="J54" s="89"/>
      <c r="K54" s="79"/>
      <c r="L54" s="79"/>
      <c r="M54" s="79"/>
      <c r="N54" s="79"/>
      <c r="O54" s="79"/>
      <c r="P54" s="25">
        <f>2*COUNTIF(E54:G54, "x")</f>
        <v>0</v>
      </c>
    </row>
    <row r="55" spans="1:16" ht="53" thickTop="1">
      <c r="A55" s="173" t="s">
        <v>197</v>
      </c>
      <c r="B55" s="175"/>
      <c r="C55" s="160" t="s">
        <v>4</v>
      </c>
      <c r="D55" s="72" t="s">
        <v>174</v>
      </c>
      <c r="E55" s="83" t="s">
        <v>275</v>
      </c>
      <c r="F55" s="83" t="s">
        <v>276</v>
      </c>
      <c r="G55" s="83" t="s">
        <v>277</v>
      </c>
      <c r="H55" s="83" t="s">
        <v>9</v>
      </c>
      <c r="I55" s="83"/>
      <c r="J55" s="83"/>
      <c r="K55" s="83"/>
      <c r="L55" s="90"/>
      <c r="M55" s="83"/>
      <c r="N55" s="83"/>
      <c r="O55" s="83"/>
      <c r="P55" s="25"/>
    </row>
    <row r="56" spans="1:16" ht="19" customHeight="1" thickBot="1">
      <c r="A56" s="164"/>
      <c r="B56" s="167"/>
      <c r="C56" s="162"/>
      <c r="D56" s="77"/>
      <c r="E56" s="187" t="s">
        <v>694</v>
      </c>
      <c r="F56" s="188"/>
      <c r="G56" s="188"/>
      <c r="H56" s="189"/>
      <c r="I56" s="88"/>
      <c r="J56" s="88"/>
      <c r="K56" s="88"/>
      <c r="L56" s="88"/>
      <c r="M56" s="76"/>
      <c r="N56" s="76"/>
      <c r="O56" s="76"/>
      <c r="P56" s="25">
        <f>3*COUNTIF(E56:G56, "x")</f>
        <v>0</v>
      </c>
    </row>
    <row r="57" spans="1:16" ht="66" thickTop="1">
      <c r="A57" s="164"/>
      <c r="B57" s="167"/>
      <c r="C57" s="162" t="s">
        <v>16</v>
      </c>
      <c r="D57" s="72" t="s">
        <v>184</v>
      </c>
      <c r="E57" s="73" t="s">
        <v>278</v>
      </c>
      <c r="F57" s="73" t="s">
        <v>270</v>
      </c>
      <c r="G57" s="73" t="s">
        <v>57</v>
      </c>
      <c r="H57" s="73" t="s">
        <v>279</v>
      </c>
      <c r="I57" s="73"/>
      <c r="J57" s="73"/>
      <c r="K57" s="73"/>
      <c r="L57" s="73"/>
      <c r="M57" s="73"/>
      <c r="N57" s="73"/>
      <c r="O57" s="73"/>
      <c r="P57" s="25"/>
    </row>
    <row r="58" spans="1:16" ht="21" customHeight="1" thickBot="1">
      <c r="A58" s="164"/>
      <c r="B58" s="167"/>
      <c r="C58" s="162"/>
      <c r="D58" s="78"/>
      <c r="E58" s="187" t="s">
        <v>694</v>
      </c>
      <c r="F58" s="188"/>
      <c r="G58" s="188"/>
      <c r="H58" s="189"/>
      <c r="I58" s="88"/>
      <c r="J58" s="88"/>
      <c r="K58" s="76"/>
      <c r="L58" s="76"/>
      <c r="M58" s="76"/>
      <c r="N58" s="76"/>
      <c r="O58" s="79"/>
      <c r="P58" s="25">
        <f>IF(E58="x",4,IF(F58="x",3,IF(G58="x",2,1)))</f>
        <v>1</v>
      </c>
    </row>
    <row r="59" spans="1:16" ht="31" thickTop="1">
      <c r="A59" s="163" t="s">
        <v>198</v>
      </c>
      <c r="B59" s="166">
        <f>(SUM(P60,P62,P64)*4)/25</f>
        <v>0</v>
      </c>
      <c r="C59" s="169" t="s">
        <v>4</v>
      </c>
      <c r="D59" s="80" t="s">
        <v>280</v>
      </c>
      <c r="E59" s="81" t="s">
        <v>88</v>
      </c>
      <c r="F59" s="81" t="s">
        <v>281</v>
      </c>
      <c r="G59" s="81" t="s">
        <v>282</v>
      </c>
      <c r="H59" s="81" t="s">
        <v>283</v>
      </c>
      <c r="I59" s="81" t="s">
        <v>9</v>
      </c>
      <c r="J59" s="81"/>
      <c r="K59" s="81"/>
      <c r="L59" s="81"/>
      <c r="M59" s="81"/>
      <c r="N59" s="81"/>
      <c r="O59" s="81"/>
      <c r="P59" s="25"/>
    </row>
    <row r="60" spans="1:16" ht="20" customHeight="1">
      <c r="A60" s="164"/>
      <c r="B60" s="167"/>
      <c r="C60" s="162"/>
      <c r="D60" s="77"/>
      <c r="E60" s="15"/>
      <c r="F60" s="15"/>
      <c r="G60" s="15"/>
      <c r="H60" s="15"/>
      <c r="I60" s="15"/>
      <c r="J60" s="88"/>
      <c r="K60" s="76"/>
      <c r="L60" s="76"/>
      <c r="M60" s="76"/>
      <c r="N60" s="76"/>
      <c r="O60" s="76"/>
      <c r="P60" s="25">
        <f>2*COUNTIF(E60:H60, "x")</f>
        <v>0</v>
      </c>
    </row>
    <row r="61" spans="1:16" ht="52">
      <c r="A61" s="164"/>
      <c r="B61" s="167"/>
      <c r="C61" s="162" t="s">
        <v>5</v>
      </c>
      <c r="D61" s="72" t="s">
        <v>292</v>
      </c>
      <c r="E61" s="73" t="s">
        <v>284</v>
      </c>
      <c r="F61" s="73" t="s">
        <v>285</v>
      </c>
      <c r="G61" s="73" t="s">
        <v>286</v>
      </c>
      <c r="H61" s="73" t="s">
        <v>9</v>
      </c>
      <c r="I61" s="73"/>
      <c r="J61" s="73"/>
      <c r="K61" s="73"/>
      <c r="L61" s="73"/>
      <c r="M61" s="73"/>
      <c r="N61" s="73"/>
      <c r="O61" s="73"/>
      <c r="P61" s="25"/>
    </row>
    <row r="62" spans="1:16" ht="19" customHeight="1">
      <c r="A62" s="164"/>
      <c r="B62" s="167"/>
      <c r="C62" s="162"/>
      <c r="D62" s="77"/>
      <c r="E62" s="15"/>
      <c r="F62" s="15"/>
      <c r="G62" s="15"/>
      <c r="H62" s="15"/>
      <c r="I62" s="88"/>
      <c r="J62" s="88"/>
      <c r="K62" s="76"/>
      <c r="L62" s="76"/>
      <c r="M62" s="76"/>
      <c r="N62" s="76"/>
      <c r="O62" s="76"/>
      <c r="P62" s="25">
        <f>3*COUNTIF(E62:G62, "x")</f>
        <v>0</v>
      </c>
    </row>
    <row r="63" spans="1:16" ht="52">
      <c r="A63" s="164"/>
      <c r="B63" s="167"/>
      <c r="C63" s="162" t="s">
        <v>54</v>
      </c>
      <c r="D63" s="72" t="s">
        <v>293</v>
      </c>
      <c r="E63" s="73" t="s">
        <v>287</v>
      </c>
      <c r="F63" s="73" t="s">
        <v>288</v>
      </c>
      <c r="G63" s="73" t="s">
        <v>289</v>
      </c>
      <c r="H63" s="73" t="s">
        <v>290</v>
      </c>
      <c r="I63" s="73" t="s">
        <v>9</v>
      </c>
      <c r="J63" s="73"/>
      <c r="K63" s="73"/>
      <c r="L63" s="73"/>
      <c r="M63" s="73"/>
      <c r="N63" s="73"/>
      <c r="O63" s="73"/>
      <c r="P63" s="25"/>
    </row>
    <row r="64" spans="1:16" ht="20" customHeight="1" thickBot="1">
      <c r="A64" s="165"/>
      <c r="B64" s="168"/>
      <c r="C64" s="170"/>
      <c r="D64" s="78"/>
      <c r="E64" s="17"/>
      <c r="F64" s="17"/>
      <c r="G64" s="17"/>
      <c r="H64" s="17"/>
      <c r="I64" s="17"/>
      <c r="J64" s="89"/>
      <c r="K64" s="79"/>
      <c r="L64" s="79"/>
      <c r="M64" s="79"/>
      <c r="N64" s="79"/>
      <c r="O64" s="79"/>
      <c r="P64" s="25">
        <f>2*COUNTIF(E64:H64, "x")</f>
        <v>0</v>
      </c>
    </row>
    <row r="65" spans="1:16" ht="17" thickTop="1">
      <c r="A65" s="173" t="s">
        <v>199</v>
      </c>
      <c r="B65" s="175">
        <f>(SUM(P70,P72,P74)*4)/14</f>
        <v>0.5714285714285714</v>
      </c>
      <c r="C65" s="160" t="s">
        <v>4</v>
      </c>
      <c r="D65" s="82" t="s">
        <v>294</v>
      </c>
      <c r="E65" s="83" t="s">
        <v>299</v>
      </c>
      <c r="F65" s="83" t="s">
        <v>300</v>
      </c>
      <c r="G65" s="83" t="s">
        <v>301</v>
      </c>
      <c r="H65" s="83" t="s">
        <v>302</v>
      </c>
      <c r="I65" s="83"/>
      <c r="J65" s="83"/>
      <c r="K65" s="83"/>
      <c r="L65" s="83"/>
      <c r="M65" s="83"/>
      <c r="N65" s="83"/>
      <c r="O65" s="83"/>
      <c r="P65" s="25"/>
    </row>
    <row r="66" spans="1:16" ht="21" customHeight="1" thickBot="1">
      <c r="A66" s="164"/>
      <c r="B66" s="167"/>
      <c r="C66" s="162"/>
      <c r="D66" s="77"/>
      <c r="E66" s="187" t="s">
        <v>694</v>
      </c>
      <c r="F66" s="188"/>
      <c r="G66" s="188"/>
      <c r="H66" s="189"/>
      <c r="I66" s="88"/>
      <c r="J66" s="88"/>
      <c r="K66" s="76"/>
      <c r="L66" s="76"/>
      <c r="M66" s="76"/>
      <c r="N66" s="76"/>
      <c r="O66" s="76"/>
      <c r="P66" s="25">
        <f>IF(E66="x",4,IF(F66="x",3,IF(G66="x",2,1)))</f>
        <v>1</v>
      </c>
    </row>
    <row r="67" spans="1:16" ht="17" thickTop="1">
      <c r="A67" s="164"/>
      <c r="B67" s="167"/>
      <c r="C67" s="162" t="s">
        <v>5</v>
      </c>
      <c r="D67" s="72" t="s">
        <v>295</v>
      </c>
      <c r="E67" s="73" t="s">
        <v>303</v>
      </c>
      <c r="F67" s="73" t="s">
        <v>304</v>
      </c>
      <c r="G67" s="73" t="s">
        <v>305</v>
      </c>
      <c r="H67" s="73" t="s">
        <v>306</v>
      </c>
      <c r="I67" s="73"/>
      <c r="J67" s="73"/>
      <c r="K67" s="73"/>
      <c r="L67" s="73"/>
      <c r="M67" s="73"/>
      <c r="N67" s="73"/>
      <c r="O67" s="73"/>
      <c r="P67" s="25"/>
    </row>
    <row r="68" spans="1:16" ht="19" customHeight="1" thickBot="1">
      <c r="A68" s="164"/>
      <c r="B68" s="167"/>
      <c r="C68" s="162"/>
      <c r="D68" s="77"/>
      <c r="E68" s="187" t="s">
        <v>694</v>
      </c>
      <c r="F68" s="188"/>
      <c r="G68" s="188"/>
      <c r="H68" s="189"/>
      <c r="I68" s="88"/>
      <c r="J68" s="88"/>
      <c r="K68" s="76"/>
      <c r="L68" s="76"/>
      <c r="M68" s="76"/>
      <c r="N68" s="76"/>
      <c r="O68" s="76"/>
      <c r="P68" s="25">
        <f>IF(E68="x",4,IF(F68="x",3,IF(G68="x",2,1)))</f>
        <v>1</v>
      </c>
    </row>
    <row r="69" spans="1:16" ht="53" thickTop="1">
      <c r="A69" s="164"/>
      <c r="B69" s="167"/>
      <c r="C69" s="159" t="s">
        <v>35</v>
      </c>
      <c r="D69" s="72" t="s">
        <v>296</v>
      </c>
      <c r="E69" s="73" t="s">
        <v>269</v>
      </c>
      <c r="F69" s="73" t="s">
        <v>270</v>
      </c>
      <c r="G69" s="73" t="s">
        <v>57</v>
      </c>
      <c r="H69" s="73" t="s">
        <v>271</v>
      </c>
      <c r="I69" s="73"/>
      <c r="J69" s="73"/>
      <c r="K69" s="73"/>
      <c r="L69" s="73"/>
      <c r="M69" s="73"/>
      <c r="N69" s="73"/>
      <c r="O69" s="73"/>
      <c r="P69" s="25"/>
    </row>
    <row r="70" spans="1:16" ht="19" customHeight="1">
      <c r="A70" s="164"/>
      <c r="B70" s="167"/>
      <c r="C70" s="160"/>
      <c r="D70" s="77"/>
      <c r="E70" s="15"/>
      <c r="F70" s="15"/>
      <c r="G70" s="15"/>
      <c r="H70" s="15"/>
      <c r="I70" s="88"/>
      <c r="J70" s="88"/>
      <c r="K70" s="76"/>
      <c r="L70" s="76"/>
      <c r="M70" s="76"/>
      <c r="N70" s="76"/>
      <c r="O70" s="76"/>
      <c r="P70" s="25">
        <f>IF(E70="x",4,IF(F70="x",3,IF(G70="x",2,1)))</f>
        <v>1</v>
      </c>
    </row>
    <row r="71" spans="1:16" ht="59" customHeight="1">
      <c r="A71" s="164"/>
      <c r="B71" s="167"/>
      <c r="C71" s="159" t="s">
        <v>291</v>
      </c>
      <c r="D71" s="72" t="s">
        <v>297</v>
      </c>
      <c r="E71" s="73" t="s">
        <v>269</v>
      </c>
      <c r="F71" s="73" t="s">
        <v>270</v>
      </c>
      <c r="G71" s="73" t="s">
        <v>57</v>
      </c>
      <c r="H71" s="73" t="s">
        <v>271</v>
      </c>
      <c r="I71" s="88"/>
      <c r="J71" s="88"/>
      <c r="K71" s="76"/>
      <c r="L71" s="76"/>
      <c r="M71" s="76"/>
      <c r="N71" s="76"/>
      <c r="O71" s="76"/>
      <c r="P71" s="25"/>
    </row>
    <row r="72" spans="1:16" ht="19" customHeight="1">
      <c r="A72" s="164"/>
      <c r="B72" s="167"/>
      <c r="C72" s="160"/>
      <c r="D72" s="77"/>
      <c r="E72" s="15"/>
      <c r="F72" s="15"/>
      <c r="G72" s="15"/>
      <c r="H72" s="15"/>
      <c r="I72" s="88"/>
      <c r="J72" s="88"/>
      <c r="K72" s="76"/>
      <c r="L72" s="76"/>
      <c r="M72" s="76"/>
      <c r="N72" s="76"/>
      <c r="O72" s="76"/>
      <c r="P72" s="25">
        <f>IF(E72="x",4,IF(F72="x",3,IF(G72="x",2,1)))</f>
        <v>1</v>
      </c>
    </row>
    <row r="73" spans="1:16" ht="52">
      <c r="A73" s="164"/>
      <c r="B73" s="167"/>
      <c r="C73" s="159" t="s">
        <v>59</v>
      </c>
      <c r="D73" s="72" t="s">
        <v>298</v>
      </c>
      <c r="E73" s="73" t="s">
        <v>307</v>
      </c>
      <c r="F73" s="73" t="s">
        <v>308</v>
      </c>
      <c r="G73" s="73" t="s">
        <v>309</v>
      </c>
      <c r="H73" s="73" t="s">
        <v>310</v>
      </c>
      <c r="I73" s="73" t="s">
        <v>311</v>
      </c>
      <c r="J73" s="73" t="s">
        <v>312</v>
      </c>
      <c r="K73" s="73" t="s">
        <v>9</v>
      </c>
      <c r="L73" s="73"/>
      <c r="M73" s="73"/>
      <c r="N73" s="73"/>
      <c r="O73" s="73"/>
      <c r="P73" s="25"/>
    </row>
    <row r="74" spans="1:16" ht="21" customHeight="1" thickBot="1">
      <c r="A74" s="165"/>
      <c r="B74" s="168"/>
      <c r="C74" s="196"/>
      <c r="D74" s="78"/>
      <c r="E74" s="17"/>
      <c r="F74" s="17"/>
      <c r="G74" s="17"/>
      <c r="H74" s="17"/>
      <c r="I74" s="17"/>
      <c r="J74" s="17"/>
      <c r="K74" s="17"/>
      <c r="L74" s="79"/>
      <c r="M74" s="79"/>
      <c r="N74" s="79"/>
      <c r="O74" s="85"/>
      <c r="P74" s="25">
        <f>COUNTIF(E74:J74, "x")</f>
        <v>0</v>
      </c>
    </row>
    <row r="75" spans="1:16" ht="21" customHeight="1" thickTop="1">
      <c r="A75" s="190" t="s">
        <v>200</v>
      </c>
      <c r="B75" s="193">
        <f>(SUM(P76,P78)*4)/8</f>
        <v>1</v>
      </c>
      <c r="C75" s="169" t="s">
        <v>4</v>
      </c>
      <c r="D75" s="82" t="s">
        <v>325</v>
      </c>
      <c r="E75" s="81" t="s">
        <v>12</v>
      </c>
      <c r="F75" s="81" t="s">
        <v>13</v>
      </c>
      <c r="G75" s="81" t="s">
        <v>14</v>
      </c>
      <c r="H75" s="81" t="s">
        <v>15</v>
      </c>
      <c r="I75" s="81"/>
      <c r="J75" s="81"/>
      <c r="K75" s="81"/>
      <c r="L75" s="81"/>
      <c r="M75" s="81"/>
      <c r="N75" s="81"/>
      <c r="O75" s="81"/>
      <c r="P75" s="25"/>
    </row>
    <row r="76" spans="1:16" ht="20" customHeight="1">
      <c r="A76" s="191"/>
      <c r="B76" s="194"/>
      <c r="C76" s="162"/>
      <c r="D76" s="77"/>
      <c r="E76" s="15"/>
      <c r="F76" s="15"/>
      <c r="G76" s="15"/>
      <c r="H76" s="15"/>
      <c r="I76" s="88"/>
      <c r="J76" s="88"/>
      <c r="K76" s="76"/>
      <c r="L76" s="76"/>
      <c r="M76" s="76"/>
      <c r="N76" s="76"/>
      <c r="O76" s="76"/>
      <c r="P76" s="25">
        <f>IF(E76="x",4,IF(F76="x",3,IF(G76="x",2,1)))</f>
        <v>1</v>
      </c>
    </row>
    <row r="77" spans="1:16" ht="63" customHeight="1">
      <c r="A77" s="191"/>
      <c r="B77" s="194"/>
      <c r="C77" s="162" t="s">
        <v>16</v>
      </c>
      <c r="D77" s="72" t="s">
        <v>575</v>
      </c>
      <c r="E77" s="73" t="s">
        <v>313</v>
      </c>
      <c r="F77" s="73" t="s">
        <v>314</v>
      </c>
      <c r="G77" s="73" t="s">
        <v>315</v>
      </c>
      <c r="H77" s="73" t="s">
        <v>316</v>
      </c>
      <c r="I77" s="73"/>
      <c r="J77" s="73"/>
      <c r="K77" s="73"/>
      <c r="L77" s="73"/>
      <c r="M77" s="73"/>
      <c r="N77" s="73"/>
      <c r="O77" s="73"/>
      <c r="P77" s="25"/>
    </row>
    <row r="78" spans="1:16" ht="19" customHeight="1" thickBot="1">
      <c r="A78" s="192"/>
      <c r="B78" s="195"/>
      <c r="C78" s="162"/>
      <c r="D78" s="78"/>
      <c r="E78" s="15"/>
      <c r="F78" s="15"/>
      <c r="G78" s="15"/>
      <c r="H78" s="15"/>
      <c r="I78" s="88"/>
      <c r="J78" s="88"/>
      <c r="K78" s="76"/>
      <c r="L78" s="76"/>
      <c r="M78" s="76"/>
      <c r="N78" s="76"/>
      <c r="O78" s="76"/>
      <c r="P78" s="25">
        <f>IF(E78="x",4,IF(F78="x",3,IF(G78="x",2,1)))</f>
        <v>1</v>
      </c>
    </row>
    <row r="79" spans="1:16" ht="79" thickTop="1">
      <c r="A79" s="163" t="s">
        <v>201</v>
      </c>
      <c r="B79" s="166">
        <f>(SUM(P80,P82,P84)*4)/14</f>
        <v>0.2857142857142857</v>
      </c>
      <c r="C79" s="169" t="s">
        <v>4</v>
      </c>
      <c r="D79" s="82" t="s">
        <v>179</v>
      </c>
      <c r="E79" s="81" t="s">
        <v>576</v>
      </c>
      <c r="F79" s="81" t="s">
        <v>317</v>
      </c>
      <c r="G79" s="81" t="s">
        <v>318</v>
      </c>
      <c r="H79" s="81" t="s">
        <v>319</v>
      </c>
      <c r="I79" s="81" t="s">
        <v>320</v>
      </c>
      <c r="J79" s="81" t="s">
        <v>9</v>
      </c>
      <c r="K79" s="81"/>
      <c r="L79" s="81"/>
      <c r="M79" s="81"/>
      <c r="N79" s="81"/>
      <c r="O79" s="81"/>
      <c r="P79" s="25"/>
    </row>
    <row r="80" spans="1:16" ht="20" customHeight="1">
      <c r="A80" s="164"/>
      <c r="B80" s="167"/>
      <c r="C80" s="162"/>
      <c r="D80" s="77"/>
      <c r="E80" s="15"/>
      <c r="F80" s="15"/>
      <c r="G80" s="15"/>
      <c r="H80" s="15"/>
      <c r="I80" s="15"/>
      <c r="J80" s="15"/>
      <c r="K80" s="76"/>
      <c r="L80" s="76"/>
      <c r="M80" s="76"/>
      <c r="N80" s="76"/>
      <c r="O80" s="76"/>
      <c r="P80" s="25">
        <f>COUNTIF(E80:I80, "x")</f>
        <v>0</v>
      </c>
    </row>
    <row r="81" spans="1:16" ht="26">
      <c r="A81" s="164"/>
      <c r="B81" s="167"/>
      <c r="C81" s="162" t="s">
        <v>5</v>
      </c>
      <c r="D81" s="72" t="s">
        <v>187</v>
      </c>
      <c r="E81" s="73" t="s">
        <v>321</v>
      </c>
      <c r="F81" s="73" t="s">
        <v>322</v>
      </c>
      <c r="G81" s="73" t="s">
        <v>323</v>
      </c>
      <c r="H81" s="73" t="s">
        <v>324</v>
      </c>
      <c r="I81" s="73"/>
      <c r="J81" s="73"/>
      <c r="K81" s="73"/>
      <c r="L81" s="73"/>
      <c r="M81" s="73"/>
      <c r="N81" s="73"/>
      <c r="O81" s="73"/>
      <c r="P81" s="25"/>
    </row>
    <row r="82" spans="1:16" ht="19" customHeight="1">
      <c r="A82" s="164"/>
      <c r="B82" s="167"/>
      <c r="C82" s="162"/>
      <c r="D82" s="77"/>
      <c r="E82" s="15"/>
      <c r="F82" s="15"/>
      <c r="G82" s="15"/>
      <c r="H82" s="15"/>
      <c r="I82" s="88"/>
      <c r="J82" s="88"/>
      <c r="K82" s="76"/>
      <c r="L82" s="76"/>
      <c r="M82" s="76"/>
      <c r="N82" s="76"/>
      <c r="O82" s="76"/>
      <c r="P82" s="25">
        <f>IF(E82="x",4,IF(F82="x",3,IF(G82="x",2,1)))</f>
        <v>1</v>
      </c>
    </row>
    <row r="83" spans="1:16" ht="39">
      <c r="A83" s="164"/>
      <c r="B83" s="167"/>
      <c r="C83" s="162" t="s">
        <v>54</v>
      </c>
      <c r="D83" s="72" t="s">
        <v>180</v>
      </c>
      <c r="E83" s="73" t="s">
        <v>326</v>
      </c>
      <c r="F83" s="73" t="s">
        <v>328</v>
      </c>
      <c r="G83" s="73" t="s">
        <v>327</v>
      </c>
      <c r="H83" s="73" t="s">
        <v>329</v>
      </c>
      <c r="I83" s="73" t="s">
        <v>330</v>
      </c>
      <c r="J83" s="73" t="s">
        <v>9</v>
      </c>
      <c r="K83" s="73"/>
      <c r="L83" s="73"/>
      <c r="M83" s="73"/>
      <c r="N83" s="73"/>
      <c r="O83" s="73"/>
      <c r="P83" s="25"/>
    </row>
    <row r="84" spans="1:16" ht="20" customHeight="1" thickBot="1">
      <c r="A84" s="165"/>
      <c r="B84" s="168"/>
      <c r="C84" s="170"/>
      <c r="D84" s="78"/>
      <c r="E84" s="17"/>
      <c r="F84" s="17"/>
      <c r="G84" s="17"/>
      <c r="H84" s="17"/>
      <c r="I84" s="17"/>
      <c r="J84" s="17"/>
      <c r="K84" s="79"/>
      <c r="L84" s="79"/>
      <c r="M84" s="79"/>
      <c r="N84" s="79"/>
      <c r="O84" s="79"/>
      <c r="P84" s="25">
        <f>COUNTIF(E84:I84, "x")</f>
        <v>0</v>
      </c>
    </row>
    <row r="85" spans="1:16">
      <c r="A85" s="10"/>
      <c r="B85" s="9"/>
      <c r="C85" s="32"/>
      <c r="D85" s="33"/>
      <c r="E85" s="22"/>
      <c r="F85" s="22"/>
      <c r="G85" s="22"/>
      <c r="H85" s="22"/>
      <c r="I85" s="22"/>
      <c r="J85" s="22"/>
      <c r="K85" s="20"/>
      <c r="L85" s="20"/>
      <c r="M85" s="20"/>
      <c r="N85" s="20"/>
      <c r="O85" s="20"/>
      <c r="P85" s="24"/>
    </row>
    <row r="86" spans="1:16" ht="49" customHeight="1">
      <c r="A86" s="161" t="s">
        <v>189</v>
      </c>
      <c r="B86" s="161"/>
      <c r="C86" s="161"/>
      <c r="D86" s="14">
        <f>(SUM(B5,B11,B23,B29,B35,B41,B47,B59,B65,B75,B79))/11</f>
        <v>0.4677124045545098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4"/>
    </row>
    <row r="87" spans="1:16">
      <c r="P87" s="24"/>
    </row>
    <row r="88" spans="1:16" ht="29" customHeight="1">
      <c r="A88" s="62" t="s">
        <v>555</v>
      </c>
      <c r="B88" s="36" t="s">
        <v>564</v>
      </c>
      <c r="P88" s="24"/>
    </row>
    <row r="89" spans="1:16">
      <c r="A89" s="63" t="s">
        <v>561</v>
      </c>
      <c r="B89">
        <f>COUNTIF(B5:B79,"&lt;2.00")</f>
        <v>11</v>
      </c>
    </row>
    <row r="90" spans="1:16">
      <c r="A90" s="63" t="s">
        <v>565</v>
      </c>
      <c r="B90">
        <f>COUNTIFS(B5:B79,"&gt;1.99",B5:B79,"&lt;3.00")</f>
        <v>0</v>
      </c>
    </row>
    <row r="91" spans="1:16">
      <c r="A91" s="63" t="s">
        <v>563</v>
      </c>
      <c r="B91">
        <f>COUNTIFS(B5:B79,"&gt;2.99",B5:B79,"&lt;4.00")</f>
        <v>0</v>
      </c>
    </row>
    <row r="92" spans="1:16">
      <c r="A92" s="63" t="s">
        <v>566</v>
      </c>
      <c r="B92">
        <f>COUNTIF(B5:B79,4)</f>
        <v>0</v>
      </c>
    </row>
  </sheetData>
  <sheetProtection selectLockedCells="1"/>
  <mergeCells count="71">
    <mergeCell ref="A55:A58"/>
    <mergeCell ref="C55:C56"/>
    <mergeCell ref="A59:A64"/>
    <mergeCell ref="A65:A74"/>
    <mergeCell ref="C65:C66"/>
    <mergeCell ref="C67:C68"/>
    <mergeCell ref="C69:C70"/>
    <mergeCell ref="C73:C74"/>
    <mergeCell ref="C59:C60"/>
    <mergeCell ref="C61:C62"/>
    <mergeCell ref="C63:C64"/>
    <mergeCell ref="B59:B64"/>
    <mergeCell ref="B65:B74"/>
    <mergeCell ref="A41:A46"/>
    <mergeCell ref="C41:C42"/>
    <mergeCell ref="C43:C44"/>
    <mergeCell ref="C45:C46"/>
    <mergeCell ref="A47:A54"/>
    <mergeCell ref="C47:C48"/>
    <mergeCell ref="C49:C50"/>
    <mergeCell ref="C51:C52"/>
    <mergeCell ref="C53:C54"/>
    <mergeCell ref="B41:B46"/>
    <mergeCell ref="B47:B54"/>
    <mergeCell ref="A29:A34"/>
    <mergeCell ref="C29:C30"/>
    <mergeCell ref="C31:C32"/>
    <mergeCell ref="C33:C34"/>
    <mergeCell ref="A35:A40"/>
    <mergeCell ref="C35:C36"/>
    <mergeCell ref="C37:C38"/>
    <mergeCell ref="C39:C40"/>
    <mergeCell ref="A2:P2"/>
    <mergeCell ref="C5:C6"/>
    <mergeCell ref="C7:C8"/>
    <mergeCell ref="C9:C10"/>
    <mergeCell ref="A23:A28"/>
    <mergeCell ref="C23:C24"/>
    <mergeCell ref="C25:C26"/>
    <mergeCell ref="C27:C28"/>
    <mergeCell ref="C11:C12"/>
    <mergeCell ref="C13:C14"/>
    <mergeCell ref="C15:C16"/>
    <mergeCell ref="C75:C76"/>
    <mergeCell ref="C77:C78"/>
    <mergeCell ref="B23:B28"/>
    <mergeCell ref="B29:B34"/>
    <mergeCell ref="B35:B40"/>
    <mergeCell ref="C57:C58"/>
    <mergeCell ref="B55:B58"/>
    <mergeCell ref="A75:A78"/>
    <mergeCell ref="B75:B78"/>
    <mergeCell ref="A86:C86"/>
    <mergeCell ref="A5:A10"/>
    <mergeCell ref="B5:B10"/>
    <mergeCell ref="C17:C18"/>
    <mergeCell ref="C19:C20"/>
    <mergeCell ref="C21:C22"/>
    <mergeCell ref="A11:A22"/>
    <mergeCell ref="B11:B22"/>
    <mergeCell ref="C71:C72"/>
    <mergeCell ref="A79:A84"/>
    <mergeCell ref="B79:B84"/>
    <mergeCell ref="C79:C80"/>
    <mergeCell ref="C81:C82"/>
    <mergeCell ref="C83:C84"/>
    <mergeCell ref="E34:H34"/>
    <mergeCell ref="E56:H56"/>
    <mergeCell ref="E58:H58"/>
    <mergeCell ref="E66:H66"/>
    <mergeCell ref="E68:H68"/>
  </mergeCells>
  <pageMargins left="0.7" right="0.7" top="0.75" bottom="0.75" header="0.3" footer="0.3"/>
  <pageSetup scale="73" fitToHeight="4" orientation="landscape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76"/>
  <sheetViews>
    <sheetView topLeftCell="A17" zoomScale="95" zoomScaleNormal="95" workbookViewId="0">
      <selection activeCell="E6" sqref="E6"/>
    </sheetView>
  </sheetViews>
  <sheetFormatPr baseColWidth="10" defaultColWidth="11" defaultRowHeight="16"/>
  <cols>
    <col min="1" max="1" width="13.33203125" customWidth="1"/>
    <col min="2" max="2" width="13.33203125" style="6" customWidth="1"/>
    <col min="4" max="4" width="37.1640625" customWidth="1"/>
    <col min="5" max="5" width="17.6640625" customWidth="1"/>
    <col min="6" max="6" width="14.5" customWidth="1"/>
    <col min="7" max="7" width="12.83203125" customWidth="1"/>
    <col min="8" max="8" width="12" customWidth="1"/>
    <col min="9" max="9" width="10.6640625" customWidth="1"/>
    <col min="10" max="10" width="13.5" customWidth="1"/>
    <col min="11" max="11" width="12.5" customWidth="1"/>
    <col min="12" max="12" width="13" customWidth="1"/>
    <col min="13" max="13" width="13.6640625" customWidth="1"/>
    <col min="14" max="14" width="12.5" customWidth="1"/>
    <col min="15" max="15" width="10.33203125" customWidth="1"/>
    <col min="16" max="16" width="11" customWidth="1"/>
  </cols>
  <sheetData>
    <row r="2" spans="1:16" ht="19">
      <c r="A2" s="203" t="s">
        <v>333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6" ht="33.75" customHeight="1">
      <c r="A3" s="96"/>
      <c r="B3" s="119" t="s">
        <v>147</v>
      </c>
      <c r="C3" s="96"/>
      <c r="D3" s="76"/>
      <c r="E3" s="96"/>
      <c r="F3" s="96"/>
      <c r="G3" s="96"/>
      <c r="H3" s="96"/>
      <c r="I3" s="97"/>
      <c r="J3" s="97"/>
      <c r="K3" s="97"/>
      <c r="L3" s="97"/>
      <c r="M3" s="97"/>
      <c r="N3" s="97"/>
      <c r="O3" s="97"/>
      <c r="P3" s="25"/>
    </row>
    <row r="4" spans="1:16">
      <c r="A4" s="97"/>
      <c r="B4" s="120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25"/>
    </row>
    <row r="5" spans="1:16" ht="48" customHeight="1">
      <c r="A5" s="199" t="s">
        <v>334</v>
      </c>
      <c r="B5" s="167">
        <f>(SUM(P6,P8,P10,P12,P14)*4)/22</f>
        <v>0.72727272727272729</v>
      </c>
      <c r="C5" s="162" t="s">
        <v>4</v>
      </c>
      <c r="D5" s="72" t="s">
        <v>130</v>
      </c>
      <c r="E5" s="73" t="s">
        <v>344</v>
      </c>
      <c r="F5" s="73" t="s">
        <v>345</v>
      </c>
      <c r="G5" s="73" t="s">
        <v>346</v>
      </c>
      <c r="H5" s="73" t="s">
        <v>347</v>
      </c>
      <c r="I5" s="73" t="s">
        <v>348</v>
      </c>
      <c r="J5" s="73" t="s">
        <v>349</v>
      </c>
      <c r="K5" s="73" t="s">
        <v>9</v>
      </c>
      <c r="L5" s="73"/>
      <c r="M5" s="73"/>
      <c r="N5" s="73"/>
      <c r="O5" s="73"/>
      <c r="P5" s="25"/>
    </row>
    <row r="6" spans="1:16" ht="24.75" customHeight="1">
      <c r="A6" s="199"/>
      <c r="B6" s="167" t="e">
        <f>(SUM(#REF!,#REF!,#REF!,#REF!)*4)/15</f>
        <v>#REF!</v>
      </c>
      <c r="C6" s="162"/>
      <c r="D6" s="74"/>
      <c r="E6" s="15"/>
      <c r="F6" s="16"/>
      <c r="G6" s="15"/>
      <c r="H6" s="15"/>
      <c r="I6" s="15"/>
      <c r="J6" s="15"/>
      <c r="K6" s="15"/>
      <c r="L6" s="76"/>
      <c r="M6" s="76"/>
      <c r="N6" s="76"/>
      <c r="O6" s="76"/>
      <c r="P6" s="25">
        <f>COUNTIF(E6:J6, "x")</f>
        <v>0</v>
      </c>
    </row>
    <row r="7" spans="1:16" ht="40" customHeight="1">
      <c r="A7" s="199"/>
      <c r="B7" s="167" t="e">
        <f>(SUM(#REF!,#REF!,#REF!,#REF!)*4)/15</f>
        <v>#REF!</v>
      </c>
      <c r="C7" s="162" t="s">
        <v>5</v>
      </c>
      <c r="D7" s="72" t="s">
        <v>134</v>
      </c>
      <c r="E7" s="73" t="s">
        <v>350</v>
      </c>
      <c r="F7" s="73" t="s">
        <v>351</v>
      </c>
      <c r="G7" s="73" t="s">
        <v>352</v>
      </c>
      <c r="H7" s="73" t="s">
        <v>353</v>
      </c>
      <c r="I7" s="76"/>
      <c r="J7" s="76"/>
      <c r="K7" s="76"/>
      <c r="L7" s="76"/>
      <c r="M7" s="76"/>
      <c r="N7" s="76"/>
      <c r="O7" s="76"/>
      <c r="P7" s="25"/>
    </row>
    <row r="8" spans="1:16" ht="23" customHeight="1">
      <c r="A8" s="199"/>
      <c r="B8" s="167" t="e">
        <f>(SUM(#REF!,#REF!,#REF!,#REF!)*4)/15</f>
        <v>#REF!</v>
      </c>
      <c r="C8" s="162"/>
      <c r="D8" s="77"/>
      <c r="E8" s="15"/>
      <c r="F8" s="106"/>
      <c r="G8" s="106"/>
      <c r="H8" s="106"/>
      <c r="I8" s="88"/>
      <c r="J8" s="88"/>
      <c r="K8" s="76"/>
      <c r="L8" s="76"/>
      <c r="M8" s="76"/>
      <c r="N8" s="76"/>
      <c r="O8" s="76"/>
      <c r="P8" s="26">
        <f>IF(E8="x",4,IF(F8="x",3,IF(G8="x",2,1)))</f>
        <v>1</v>
      </c>
    </row>
    <row r="9" spans="1:16" ht="24" customHeight="1">
      <c r="A9" s="199"/>
      <c r="B9" s="167" t="e">
        <f>(SUM(#REF!,#REF!,#REF!,#REF!)*4)/15</f>
        <v>#REF!</v>
      </c>
      <c r="C9" s="159" t="s">
        <v>54</v>
      </c>
      <c r="D9" s="72" t="s">
        <v>210</v>
      </c>
      <c r="E9" s="91" t="s">
        <v>12</v>
      </c>
      <c r="F9" s="91" t="s">
        <v>13</v>
      </c>
      <c r="G9" s="91" t="s">
        <v>14</v>
      </c>
      <c r="H9" s="91" t="s">
        <v>15</v>
      </c>
      <c r="I9" s="76"/>
      <c r="J9" s="76"/>
      <c r="K9" s="76"/>
      <c r="L9" s="76"/>
      <c r="M9" s="76"/>
      <c r="N9" s="76"/>
      <c r="O9" s="76"/>
      <c r="P9" s="25"/>
    </row>
    <row r="10" spans="1:16" ht="24" customHeight="1">
      <c r="A10" s="199"/>
      <c r="B10" s="167" t="e">
        <f>(SUM(#REF!,#REF!,#REF!,#REF!)*4)/15</f>
        <v>#REF!</v>
      </c>
      <c r="C10" s="160"/>
      <c r="D10" s="92"/>
      <c r="E10" s="107"/>
      <c r="F10" s="107"/>
      <c r="G10" s="107"/>
      <c r="H10" s="107"/>
      <c r="I10" s="76"/>
      <c r="J10" s="76"/>
      <c r="K10" s="76"/>
      <c r="L10" s="76"/>
      <c r="M10" s="76"/>
      <c r="N10" s="76"/>
      <c r="O10" s="76"/>
      <c r="P10" s="26">
        <f>IF(E10="x",4,IF(F10="x",3,IF(G10="x",2,1)))</f>
        <v>1</v>
      </c>
    </row>
    <row r="11" spans="1:16" ht="24" customHeight="1">
      <c r="A11" s="199"/>
      <c r="B11" s="167"/>
      <c r="C11" s="159" t="s">
        <v>53</v>
      </c>
      <c r="D11" s="72" t="s">
        <v>342</v>
      </c>
      <c r="E11" s="91" t="s">
        <v>12</v>
      </c>
      <c r="F11" s="91" t="s">
        <v>13</v>
      </c>
      <c r="G11" s="91" t="s">
        <v>14</v>
      </c>
      <c r="H11" s="91" t="s">
        <v>15</v>
      </c>
      <c r="I11" s="76"/>
      <c r="J11" s="76"/>
      <c r="K11" s="76"/>
      <c r="L11" s="76"/>
      <c r="M11" s="76"/>
      <c r="N11" s="76"/>
      <c r="O11" s="76"/>
      <c r="P11" s="26"/>
    </row>
    <row r="12" spans="1:16" ht="24" customHeight="1">
      <c r="A12" s="199"/>
      <c r="B12" s="167"/>
      <c r="C12" s="160"/>
      <c r="D12" s="77"/>
      <c r="E12" s="69"/>
      <c r="F12" s="69"/>
      <c r="G12" s="69"/>
      <c r="H12" s="69"/>
      <c r="I12" s="73"/>
      <c r="J12" s="73"/>
      <c r="K12" s="73"/>
      <c r="L12" s="73"/>
      <c r="M12" s="73"/>
      <c r="N12" s="73"/>
      <c r="O12" s="73"/>
      <c r="P12" s="26">
        <f>IF(E12="x",4,IF(F12="x",3,IF(G12="x",2,1)))</f>
        <v>1</v>
      </c>
    </row>
    <row r="13" spans="1:16" ht="26">
      <c r="A13" s="199"/>
      <c r="B13" s="167" t="e">
        <f>(SUM(#REF!,#REF!,#REF!,#REF!)*4)/15</f>
        <v>#REF!</v>
      </c>
      <c r="C13" s="159" t="s">
        <v>59</v>
      </c>
      <c r="D13" s="72" t="s">
        <v>343</v>
      </c>
      <c r="E13" s="73" t="s">
        <v>354</v>
      </c>
      <c r="F13" s="73" t="s">
        <v>245</v>
      </c>
      <c r="G13" s="73" t="s">
        <v>57</v>
      </c>
      <c r="H13" s="73" t="s">
        <v>355</v>
      </c>
      <c r="I13" s="73"/>
      <c r="J13" s="73"/>
      <c r="K13" s="73"/>
      <c r="L13" s="73"/>
      <c r="M13" s="73"/>
      <c r="N13" s="73"/>
      <c r="O13" s="73"/>
      <c r="P13" s="25"/>
    </row>
    <row r="14" spans="1:16" ht="23" customHeight="1" thickBot="1">
      <c r="A14" s="200"/>
      <c r="B14" s="168" t="e">
        <f>(SUM(#REF!,#REF!,#REF!,#REF!)*4)/15</f>
        <v>#REF!</v>
      </c>
      <c r="C14" s="196"/>
      <c r="D14" s="78"/>
      <c r="E14" s="17"/>
      <c r="F14" s="17"/>
      <c r="G14" s="17"/>
      <c r="H14" s="17"/>
      <c r="I14" s="79"/>
      <c r="J14" s="79"/>
      <c r="K14" s="79"/>
      <c r="L14" s="79"/>
      <c r="M14" s="79"/>
      <c r="N14" s="79"/>
      <c r="O14" s="79"/>
      <c r="P14" s="26">
        <f>IF(E14="x",4,IF(F14="x",3,IF(G14="x",2,1)))</f>
        <v>1</v>
      </c>
    </row>
    <row r="15" spans="1:16" ht="48" customHeight="1" thickTop="1">
      <c r="A15" s="201" t="s">
        <v>335</v>
      </c>
      <c r="B15" s="166">
        <f>(SUM(P16,P18,P20,P22)*4)/14</f>
        <v>0.5714285714285714</v>
      </c>
      <c r="C15" s="169" t="s">
        <v>4</v>
      </c>
      <c r="D15" s="80" t="s">
        <v>361</v>
      </c>
      <c r="E15" s="81" t="s">
        <v>356</v>
      </c>
      <c r="F15" s="81" t="s">
        <v>357</v>
      </c>
      <c r="G15" s="81" t="s">
        <v>349</v>
      </c>
      <c r="H15" s="81" t="s">
        <v>9</v>
      </c>
      <c r="I15" s="81"/>
      <c r="J15" s="81"/>
      <c r="K15" s="81"/>
      <c r="L15" s="81"/>
      <c r="M15" s="81"/>
      <c r="N15" s="81"/>
      <c r="O15" s="81"/>
      <c r="P15" s="25"/>
    </row>
    <row r="16" spans="1:16" ht="23" customHeight="1">
      <c r="A16" s="199"/>
      <c r="B16" s="167" t="e">
        <f>(SUM(#REF!,#REF!,#REF!,#REF!)*4)/15</f>
        <v>#REF!</v>
      </c>
      <c r="C16" s="162"/>
      <c r="D16" s="77"/>
      <c r="E16" s="15"/>
      <c r="F16" s="15"/>
      <c r="G16" s="15"/>
      <c r="H16" s="15"/>
      <c r="I16" s="76"/>
      <c r="J16" s="76"/>
      <c r="K16" s="76"/>
      <c r="L16" s="76"/>
      <c r="M16" s="76"/>
      <c r="N16" s="76"/>
      <c r="O16" s="76"/>
      <c r="P16" s="25">
        <f>COUNTIF(E16:G16, "x")</f>
        <v>0</v>
      </c>
    </row>
    <row r="17" spans="1:16" ht="26">
      <c r="A17" s="199"/>
      <c r="B17" s="167" t="e">
        <f>(SUM(#REF!,#REF!,#REF!,#REF!)*4)/15</f>
        <v>#REF!</v>
      </c>
      <c r="C17" s="162" t="s">
        <v>5</v>
      </c>
      <c r="D17" s="72" t="s">
        <v>358</v>
      </c>
      <c r="E17" s="73" t="s">
        <v>362</v>
      </c>
      <c r="F17" s="73" t="s">
        <v>363</v>
      </c>
      <c r="G17" s="73" t="s">
        <v>364</v>
      </c>
      <c r="H17" s="73" t="s">
        <v>365</v>
      </c>
      <c r="I17" s="73"/>
      <c r="J17" s="73"/>
      <c r="K17" s="73"/>
      <c r="L17" s="73"/>
      <c r="M17" s="73"/>
      <c r="N17" s="73"/>
      <c r="O17" s="73"/>
      <c r="P17" s="25"/>
    </row>
    <row r="18" spans="1:16" ht="24" customHeight="1">
      <c r="A18" s="199"/>
      <c r="B18" s="167" t="e">
        <f>(SUM(#REF!,#REF!,#REF!,#REF!)*4)/15</f>
        <v>#REF!</v>
      </c>
      <c r="C18" s="162"/>
      <c r="D18" s="77"/>
      <c r="E18" s="15"/>
      <c r="F18" s="15"/>
      <c r="G18" s="15"/>
      <c r="H18" s="15"/>
      <c r="I18" s="76"/>
      <c r="J18" s="76"/>
      <c r="K18" s="76"/>
      <c r="L18" s="76"/>
      <c r="M18" s="76"/>
      <c r="N18" s="76"/>
      <c r="O18" s="76"/>
      <c r="P18" s="25">
        <f>IF(E18="x",4,IF(F18="x",3,IF(G18="x",2,1)))</f>
        <v>1</v>
      </c>
    </row>
    <row r="19" spans="1:16" ht="23" customHeight="1">
      <c r="A19" s="199"/>
      <c r="B19" s="167" t="e">
        <f>(SUM(#REF!,#REF!,#REF!,#REF!)*4)/15</f>
        <v>#REF!</v>
      </c>
      <c r="C19" s="162" t="s">
        <v>54</v>
      </c>
      <c r="D19" s="72" t="s">
        <v>359</v>
      </c>
      <c r="E19" s="73" t="s">
        <v>366</v>
      </c>
      <c r="F19" s="73" t="s">
        <v>367</v>
      </c>
      <c r="G19" s="73" t="s">
        <v>14</v>
      </c>
      <c r="H19" s="73" t="s">
        <v>15</v>
      </c>
      <c r="I19" s="73"/>
      <c r="J19" s="73"/>
      <c r="K19" s="73"/>
      <c r="L19" s="73"/>
      <c r="M19" s="73"/>
      <c r="N19" s="73"/>
      <c r="O19" s="73"/>
      <c r="P19" s="25"/>
    </row>
    <row r="20" spans="1:16" ht="22" customHeight="1">
      <c r="A20" s="199"/>
      <c r="B20" s="167" t="e">
        <f>(SUM(#REF!,#REF!,#REF!,#REF!)*4)/15</f>
        <v>#REF!</v>
      </c>
      <c r="C20" s="162"/>
      <c r="D20" s="77"/>
      <c r="E20" s="15"/>
      <c r="F20" s="15"/>
      <c r="G20" s="15"/>
      <c r="H20" s="15"/>
      <c r="I20" s="76"/>
      <c r="J20" s="76"/>
      <c r="K20" s="76"/>
      <c r="L20" s="76"/>
      <c r="M20" s="76"/>
      <c r="N20" s="76"/>
      <c r="O20" s="76"/>
      <c r="P20" s="25">
        <f>IF(E20="x",4,IF(F20="x",3,IF(G20="x",2,1)))</f>
        <v>1</v>
      </c>
    </row>
    <row r="21" spans="1:16" ht="52">
      <c r="A21" s="199"/>
      <c r="B21" s="167" t="e">
        <f>(SUM(#REF!,#REF!,#REF!,#REF!)*4)/15</f>
        <v>#REF!</v>
      </c>
      <c r="C21" s="162" t="s">
        <v>53</v>
      </c>
      <c r="D21" s="72" t="s">
        <v>360</v>
      </c>
      <c r="E21" s="73" t="s">
        <v>570</v>
      </c>
      <c r="F21" s="73" t="s">
        <v>571</v>
      </c>
      <c r="G21" s="73" t="s">
        <v>572</v>
      </c>
      <c r="H21" s="73" t="s">
        <v>9</v>
      </c>
      <c r="I21" s="73"/>
      <c r="J21" s="73"/>
      <c r="K21" s="73"/>
      <c r="L21" s="73"/>
      <c r="M21" s="73"/>
      <c r="N21" s="73"/>
      <c r="O21" s="73"/>
      <c r="P21" s="25"/>
    </row>
    <row r="22" spans="1:16" ht="24" customHeight="1" thickBot="1">
      <c r="A22" s="200"/>
      <c r="B22" s="168" t="e">
        <f>(SUM(#REF!,#REF!,#REF!,#REF!)*4)/15</f>
        <v>#REF!</v>
      </c>
      <c r="C22" s="170"/>
      <c r="D22" s="78"/>
      <c r="E22" s="17"/>
      <c r="F22" s="17"/>
      <c r="G22" s="17"/>
      <c r="H22" s="17"/>
      <c r="I22" s="89"/>
      <c r="J22" s="89"/>
      <c r="K22" s="89"/>
      <c r="L22" s="79"/>
      <c r="M22" s="79"/>
      <c r="N22" s="79"/>
      <c r="O22" s="79"/>
      <c r="P22" s="25">
        <f>COUNTIF(E22:G22, "x")</f>
        <v>0</v>
      </c>
    </row>
    <row r="23" spans="1:16" ht="40" thickTop="1">
      <c r="A23" s="198" t="s">
        <v>336</v>
      </c>
      <c r="B23" s="175">
        <f>(SUM(P24,P26,P28,P30)*4)/25</f>
        <v>0.32</v>
      </c>
      <c r="C23" s="160" t="s">
        <v>4</v>
      </c>
      <c r="D23" s="82" t="s">
        <v>227</v>
      </c>
      <c r="E23" s="83" t="s">
        <v>371</v>
      </c>
      <c r="F23" s="83" t="s">
        <v>372</v>
      </c>
      <c r="G23" s="83" t="s">
        <v>373</v>
      </c>
      <c r="H23" s="83" t="s">
        <v>374</v>
      </c>
      <c r="I23" s="83" t="s">
        <v>375</v>
      </c>
      <c r="J23" s="83" t="s">
        <v>9</v>
      </c>
      <c r="K23" s="83"/>
      <c r="L23" s="83"/>
      <c r="M23" s="83"/>
      <c r="N23" s="83"/>
      <c r="O23" s="83"/>
      <c r="P23" s="25"/>
    </row>
    <row r="24" spans="1:16" ht="23" customHeight="1">
      <c r="A24" s="199"/>
      <c r="B24" s="167" t="e">
        <f>(SUM(#REF!,#REF!,#REF!,#REF!,#REF!)*4)/36</f>
        <v>#REF!</v>
      </c>
      <c r="C24" s="177"/>
      <c r="D24" s="77"/>
      <c r="E24" s="15"/>
      <c r="F24" s="15"/>
      <c r="G24" s="15"/>
      <c r="H24" s="15"/>
      <c r="I24" s="15"/>
      <c r="J24" s="15"/>
      <c r="K24" s="88"/>
      <c r="L24" s="76"/>
      <c r="M24" s="76"/>
      <c r="N24" s="76"/>
      <c r="O24" s="76"/>
      <c r="P24" s="25">
        <f>COUNTIF(E24:I24, "x")</f>
        <v>0</v>
      </c>
    </row>
    <row r="25" spans="1:16" ht="39">
      <c r="A25" s="199"/>
      <c r="B25" s="167" t="e">
        <f>(SUM(#REF!,#REF!,#REF!,#REF!,#REF!)*4)/36</f>
        <v>#REF!</v>
      </c>
      <c r="C25" s="162" t="s">
        <v>5</v>
      </c>
      <c r="D25" s="72" t="s">
        <v>228</v>
      </c>
      <c r="E25" s="73" t="s">
        <v>376</v>
      </c>
      <c r="F25" s="73" t="s">
        <v>377</v>
      </c>
      <c r="G25" s="73" t="s">
        <v>378</v>
      </c>
      <c r="H25" s="73" t="s">
        <v>379</v>
      </c>
      <c r="I25" s="73"/>
      <c r="J25" s="73"/>
      <c r="K25" s="73"/>
      <c r="L25" s="73"/>
      <c r="M25" s="73"/>
      <c r="N25" s="73"/>
      <c r="O25" s="73"/>
      <c r="P25" s="25"/>
    </row>
    <row r="26" spans="1:16" ht="22" customHeight="1">
      <c r="A26" s="199"/>
      <c r="B26" s="167" t="e">
        <f>(SUM(#REF!,#REF!,#REF!,#REF!,#REF!)*4)/36</f>
        <v>#REF!</v>
      </c>
      <c r="C26" s="162"/>
      <c r="D26" s="77"/>
      <c r="E26" s="15"/>
      <c r="F26" s="31"/>
      <c r="G26" s="31"/>
      <c r="H26" s="15"/>
      <c r="I26" s="76"/>
      <c r="J26" s="76"/>
      <c r="K26" s="76"/>
      <c r="L26" s="76"/>
      <c r="M26" s="76"/>
      <c r="N26" s="76"/>
      <c r="O26" s="76"/>
      <c r="P26" s="25">
        <f>IF(E26="x",4,IF(F26="x",3,IF(G26="x",2,1)))</f>
        <v>1</v>
      </c>
    </row>
    <row r="27" spans="1:16" ht="52">
      <c r="A27" s="199"/>
      <c r="B27" s="167" t="e">
        <f>(SUM(#REF!,#REF!,#REF!,#REF!,#REF!)*4)/36</f>
        <v>#REF!</v>
      </c>
      <c r="C27" s="178" t="s">
        <v>54</v>
      </c>
      <c r="D27" s="72" t="s">
        <v>369</v>
      </c>
      <c r="E27" s="73" t="s">
        <v>371</v>
      </c>
      <c r="F27" s="73" t="s">
        <v>372</v>
      </c>
      <c r="G27" s="98" t="s">
        <v>380</v>
      </c>
      <c r="H27" s="73" t="s">
        <v>381</v>
      </c>
      <c r="I27" s="73" t="s">
        <v>382</v>
      </c>
      <c r="J27" s="73" t="s">
        <v>383</v>
      </c>
      <c r="K27" s="73" t="s">
        <v>9</v>
      </c>
      <c r="L27" s="73"/>
      <c r="M27" s="73"/>
      <c r="N27" s="73"/>
      <c r="O27" s="73"/>
      <c r="P27" s="25"/>
    </row>
    <row r="28" spans="1:16" ht="21" customHeight="1">
      <c r="A28" s="199"/>
      <c r="B28" s="167" t="e">
        <f>(SUM(#REF!,#REF!,#REF!,#REF!,#REF!)*4)/36</f>
        <v>#REF!</v>
      </c>
      <c r="C28" s="178"/>
      <c r="D28" s="77"/>
      <c r="E28" s="15"/>
      <c r="F28" s="15"/>
      <c r="G28" s="15"/>
      <c r="H28" s="15"/>
      <c r="I28" s="15"/>
      <c r="J28" s="15"/>
      <c r="K28" s="15"/>
      <c r="L28" s="76"/>
      <c r="M28" s="76"/>
      <c r="N28" s="76"/>
      <c r="O28" s="76"/>
      <c r="P28" s="25">
        <f>2*COUNTIF(E28:J28, "x")</f>
        <v>0</v>
      </c>
    </row>
    <row r="29" spans="1:16" ht="26">
      <c r="A29" s="199"/>
      <c r="B29" s="167" t="e">
        <f>(SUM(#REF!,#REF!,#REF!,#REF!,#REF!)*4)/36</f>
        <v>#REF!</v>
      </c>
      <c r="C29" s="162" t="s">
        <v>53</v>
      </c>
      <c r="D29" s="72" t="s">
        <v>370</v>
      </c>
      <c r="E29" s="73" t="s">
        <v>362</v>
      </c>
      <c r="F29" s="73" t="s">
        <v>384</v>
      </c>
      <c r="G29" s="73" t="s">
        <v>364</v>
      </c>
      <c r="H29" s="73" t="s">
        <v>385</v>
      </c>
      <c r="I29" s="73"/>
      <c r="J29" s="73"/>
      <c r="K29" s="73"/>
      <c r="L29" s="73"/>
      <c r="M29" s="73"/>
      <c r="N29" s="73"/>
      <c r="O29" s="73"/>
      <c r="P29" s="25"/>
    </row>
    <row r="30" spans="1:16" ht="23" customHeight="1" thickBot="1">
      <c r="A30" s="202"/>
      <c r="B30" s="176" t="e">
        <f>(SUM(#REF!,#REF!,#REF!,#REF!,#REF!)*4)/36</f>
        <v>#REF!</v>
      </c>
      <c r="C30" s="159"/>
      <c r="D30" s="78"/>
      <c r="E30" s="19"/>
      <c r="F30" s="19"/>
      <c r="G30" s="19"/>
      <c r="H30" s="19"/>
      <c r="I30" s="87"/>
      <c r="J30" s="87"/>
      <c r="K30" s="87"/>
      <c r="L30" s="85"/>
      <c r="M30" s="85"/>
      <c r="N30" s="85"/>
      <c r="O30" s="85"/>
      <c r="P30" s="25">
        <f>IF(E30="x",4,IF(F30="x",3,IF(G30="x",2,1)))</f>
        <v>1</v>
      </c>
    </row>
    <row r="31" spans="1:16" ht="40" thickTop="1">
      <c r="A31" s="201" t="s">
        <v>337</v>
      </c>
      <c r="B31" s="166">
        <f>(SUM(P32,P34,P36)*4)/25</f>
        <v>0</v>
      </c>
      <c r="C31" s="169" t="s">
        <v>4</v>
      </c>
      <c r="D31" s="82" t="s">
        <v>160</v>
      </c>
      <c r="E31" s="81" t="s">
        <v>28</v>
      </c>
      <c r="F31" s="81" t="s">
        <v>388</v>
      </c>
      <c r="G31" s="81" t="s">
        <v>389</v>
      </c>
      <c r="H31" s="81" t="s">
        <v>9</v>
      </c>
      <c r="I31" s="81"/>
      <c r="J31" s="81"/>
      <c r="K31" s="81"/>
      <c r="L31" s="81"/>
      <c r="M31" s="81"/>
      <c r="N31" s="81"/>
      <c r="O31" s="81"/>
      <c r="P31" s="25"/>
    </row>
    <row r="32" spans="1:16" ht="21" customHeight="1">
      <c r="A32" s="199"/>
      <c r="B32" s="167"/>
      <c r="C32" s="162"/>
      <c r="D32" s="86"/>
      <c r="E32" s="21"/>
      <c r="F32" s="21"/>
      <c r="G32" s="21"/>
      <c r="H32" s="21"/>
      <c r="I32" s="76"/>
      <c r="J32" s="76"/>
      <c r="K32" s="76"/>
      <c r="L32" s="76"/>
      <c r="M32" s="76"/>
      <c r="N32" s="76"/>
      <c r="O32" s="76"/>
      <c r="P32" s="27">
        <f>COUNTIF(E32:G32, "x")</f>
        <v>0</v>
      </c>
    </row>
    <row r="33" spans="1:16" ht="39">
      <c r="A33" s="199"/>
      <c r="B33" s="167"/>
      <c r="C33" s="162" t="s">
        <v>5</v>
      </c>
      <c r="D33" s="72" t="s">
        <v>386</v>
      </c>
      <c r="E33" s="73" t="s">
        <v>390</v>
      </c>
      <c r="F33" s="73" t="s">
        <v>391</v>
      </c>
      <c r="G33" s="73" t="s">
        <v>392</v>
      </c>
      <c r="H33" s="73" t="s">
        <v>393</v>
      </c>
      <c r="I33" s="73" t="s">
        <v>394</v>
      </c>
      <c r="J33" s="73" t="s">
        <v>9</v>
      </c>
      <c r="K33" s="73"/>
      <c r="L33" s="73"/>
      <c r="M33" s="73"/>
      <c r="N33" s="73"/>
      <c r="O33" s="73"/>
      <c r="P33" s="28"/>
    </row>
    <row r="34" spans="1:16" ht="21" customHeight="1">
      <c r="A34" s="199"/>
      <c r="B34" s="167"/>
      <c r="C34" s="162"/>
      <c r="D34" s="77"/>
      <c r="E34" s="15"/>
      <c r="F34" s="15"/>
      <c r="G34" s="15"/>
      <c r="H34" s="15"/>
      <c r="I34" s="15"/>
      <c r="J34" s="15"/>
      <c r="K34" s="76"/>
      <c r="L34" s="76"/>
      <c r="M34" s="76"/>
      <c r="N34" s="76"/>
      <c r="O34" s="76"/>
      <c r="P34" s="27">
        <f>2*COUNTIF(E34:I34, "x")</f>
        <v>0</v>
      </c>
    </row>
    <row r="35" spans="1:16" ht="52">
      <c r="A35" s="199"/>
      <c r="B35" s="167"/>
      <c r="C35" s="162" t="s">
        <v>54</v>
      </c>
      <c r="D35" s="72" t="s">
        <v>387</v>
      </c>
      <c r="E35" s="73" t="s">
        <v>395</v>
      </c>
      <c r="F35" s="73" t="s">
        <v>396</v>
      </c>
      <c r="G35" s="73" t="s">
        <v>397</v>
      </c>
      <c r="H35" s="73" t="s">
        <v>398</v>
      </c>
      <c r="I35" s="73" t="s">
        <v>399</v>
      </c>
      <c r="J35" s="73" t="s">
        <v>400</v>
      </c>
      <c r="K35" s="73" t="s">
        <v>9</v>
      </c>
      <c r="L35" s="73"/>
      <c r="M35" s="73"/>
      <c r="N35" s="73"/>
      <c r="O35" s="73"/>
      <c r="P35" s="34"/>
    </row>
    <row r="36" spans="1:16" ht="22" customHeight="1" thickBot="1">
      <c r="A36" s="200"/>
      <c r="B36" s="168"/>
      <c r="C36" s="170"/>
      <c r="D36" s="78"/>
      <c r="E36" s="17"/>
      <c r="F36" s="17"/>
      <c r="G36" s="17"/>
      <c r="H36" s="17"/>
      <c r="I36" s="17"/>
      <c r="J36" s="17"/>
      <c r="K36" s="17"/>
      <c r="L36" s="79"/>
      <c r="M36" s="79"/>
      <c r="N36" s="79"/>
      <c r="O36" s="79"/>
      <c r="P36" s="27">
        <f>2*COUNTIF(E36:J36, "x")</f>
        <v>0</v>
      </c>
    </row>
    <row r="37" spans="1:16" ht="79" thickTop="1">
      <c r="A37" s="198" t="s">
        <v>338</v>
      </c>
      <c r="B37" s="175">
        <f>(SUM(P38,P40,P42,P44)*4)/22</f>
        <v>0.36363636363636365</v>
      </c>
      <c r="C37" s="160" t="s">
        <v>4</v>
      </c>
      <c r="D37" s="72" t="s">
        <v>401</v>
      </c>
      <c r="E37" s="83" t="s">
        <v>405</v>
      </c>
      <c r="F37" s="83" t="s">
        <v>406</v>
      </c>
      <c r="G37" s="83" t="s">
        <v>407</v>
      </c>
      <c r="H37" s="83" t="s">
        <v>408</v>
      </c>
      <c r="I37" s="83" t="s">
        <v>9</v>
      </c>
      <c r="J37" s="83"/>
      <c r="K37" s="83"/>
      <c r="L37" s="83"/>
      <c r="M37" s="83"/>
      <c r="N37" s="83"/>
      <c r="O37" s="83"/>
      <c r="P37" s="25"/>
    </row>
    <row r="38" spans="1:16" ht="20" customHeight="1">
      <c r="A38" s="199"/>
      <c r="B38" s="167"/>
      <c r="C38" s="162"/>
      <c r="D38" s="77"/>
      <c r="E38" s="15"/>
      <c r="F38" s="15"/>
      <c r="G38" s="15"/>
      <c r="H38" s="15"/>
      <c r="I38" s="15"/>
      <c r="J38" s="76"/>
      <c r="K38" s="76"/>
      <c r="L38" s="76"/>
      <c r="M38" s="76"/>
      <c r="N38" s="76"/>
      <c r="O38" s="76"/>
      <c r="P38" s="25">
        <f>2*COUNTIF(E38:H38, "x")</f>
        <v>0</v>
      </c>
    </row>
    <row r="39" spans="1:16" ht="26">
      <c r="A39" s="199"/>
      <c r="B39" s="167"/>
      <c r="C39" s="162" t="s">
        <v>5</v>
      </c>
      <c r="D39" s="72" t="s">
        <v>403</v>
      </c>
      <c r="E39" s="73" t="s">
        <v>409</v>
      </c>
      <c r="F39" s="73" t="s">
        <v>410</v>
      </c>
      <c r="G39" s="73" t="s">
        <v>411</v>
      </c>
      <c r="H39" s="73" t="s">
        <v>353</v>
      </c>
      <c r="I39" s="73"/>
      <c r="J39" s="73"/>
      <c r="K39" s="73"/>
      <c r="L39" s="73"/>
      <c r="M39" s="73"/>
      <c r="N39" s="73"/>
      <c r="O39" s="73"/>
      <c r="P39" s="25"/>
    </row>
    <row r="40" spans="1:16" ht="21" customHeight="1">
      <c r="A40" s="199"/>
      <c r="B40" s="167"/>
      <c r="C40" s="162"/>
      <c r="D40" s="77"/>
      <c r="E40" s="15"/>
      <c r="F40" s="15"/>
      <c r="G40" s="15"/>
      <c r="H40" s="15"/>
      <c r="I40" s="76"/>
      <c r="J40" s="76"/>
      <c r="K40" s="76"/>
      <c r="L40" s="76"/>
      <c r="M40" s="76"/>
      <c r="N40" s="76"/>
      <c r="O40" s="76"/>
      <c r="P40" s="25">
        <f>IF(E40="x",4,IF(F40="x",3,IF(G40="x",2,1)))</f>
        <v>1</v>
      </c>
    </row>
    <row r="41" spans="1:16" ht="30">
      <c r="A41" s="199"/>
      <c r="B41" s="167"/>
      <c r="C41" s="162" t="s">
        <v>54</v>
      </c>
      <c r="D41" s="72" t="s">
        <v>404</v>
      </c>
      <c r="E41" s="73" t="s">
        <v>412</v>
      </c>
      <c r="F41" s="73" t="s">
        <v>413</v>
      </c>
      <c r="G41" s="73" t="s">
        <v>414</v>
      </c>
      <c r="H41" s="73" t="s">
        <v>9</v>
      </c>
      <c r="I41" s="73"/>
      <c r="J41" s="73"/>
      <c r="K41" s="73"/>
      <c r="L41" s="73"/>
      <c r="M41" s="73"/>
      <c r="N41" s="73"/>
      <c r="O41" s="73"/>
      <c r="P41" s="25"/>
    </row>
    <row r="42" spans="1:16" ht="20" customHeight="1">
      <c r="A42" s="199"/>
      <c r="B42" s="167"/>
      <c r="C42" s="162"/>
      <c r="D42" s="77"/>
      <c r="E42" s="15"/>
      <c r="F42" s="15"/>
      <c r="G42" s="15"/>
      <c r="H42" s="15"/>
      <c r="I42" s="88"/>
      <c r="J42" s="88"/>
      <c r="K42" s="76"/>
      <c r="L42" s="76"/>
      <c r="M42" s="76"/>
      <c r="N42" s="76"/>
      <c r="O42" s="76"/>
      <c r="P42" s="25">
        <f>2*COUNTIF(E42:G42, "x")</f>
        <v>0</v>
      </c>
    </row>
    <row r="43" spans="1:16">
      <c r="A43" s="199"/>
      <c r="B43" s="167"/>
      <c r="C43" s="162" t="s">
        <v>53</v>
      </c>
      <c r="D43" s="72" t="s">
        <v>402</v>
      </c>
      <c r="E43" s="73" t="s">
        <v>366</v>
      </c>
      <c r="F43" s="73" t="s">
        <v>415</v>
      </c>
      <c r="G43" s="73" t="s">
        <v>14</v>
      </c>
      <c r="H43" s="73" t="s">
        <v>416</v>
      </c>
      <c r="I43" s="73"/>
      <c r="J43" s="73"/>
      <c r="K43" s="73"/>
      <c r="L43" s="73"/>
      <c r="M43" s="73"/>
      <c r="N43" s="73"/>
      <c r="O43" s="73"/>
      <c r="P43" s="25"/>
    </row>
    <row r="44" spans="1:16" ht="21" customHeight="1" thickBot="1">
      <c r="A44" s="202"/>
      <c r="B44" s="176"/>
      <c r="C44" s="159"/>
      <c r="D44" s="78"/>
      <c r="E44" s="19"/>
      <c r="F44" s="19"/>
      <c r="G44" s="19"/>
      <c r="H44" s="19"/>
      <c r="I44" s="87"/>
      <c r="J44" s="87"/>
      <c r="K44" s="85"/>
      <c r="L44" s="85"/>
      <c r="M44" s="85"/>
      <c r="N44" s="85"/>
      <c r="O44" s="85"/>
      <c r="P44" s="25">
        <f>IF(E44="x",4,IF(F44="x",3,IF(G44="x",2,1)))</f>
        <v>1</v>
      </c>
    </row>
    <row r="45" spans="1:16" ht="31" thickTop="1">
      <c r="A45" s="201" t="s">
        <v>339</v>
      </c>
      <c r="B45" s="166">
        <f>(SUM(P46,P48,P50,P52)*4)/20</f>
        <v>0.2</v>
      </c>
      <c r="C45" s="169" t="s">
        <v>4</v>
      </c>
      <c r="D45" s="82" t="s">
        <v>417</v>
      </c>
      <c r="E45" s="81" t="s">
        <v>405</v>
      </c>
      <c r="F45" s="81" t="s">
        <v>28</v>
      </c>
      <c r="G45" s="81" t="s">
        <v>421</v>
      </c>
      <c r="H45" s="81" t="s">
        <v>422</v>
      </c>
      <c r="I45" s="81" t="s">
        <v>9</v>
      </c>
      <c r="J45" s="81"/>
      <c r="K45" s="81"/>
      <c r="L45" s="81"/>
      <c r="M45" s="81"/>
      <c r="N45" s="81"/>
      <c r="O45" s="81"/>
      <c r="P45" s="25"/>
    </row>
    <row r="46" spans="1:16" ht="21" customHeight="1">
      <c r="A46" s="199"/>
      <c r="B46" s="167"/>
      <c r="C46" s="162"/>
      <c r="D46" s="77"/>
      <c r="E46" s="15"/>
      <c r="F46" s="15"/>
      <c r="G46" s="15"/>
      <c r="H46" s="15"/>
      <c r="I46" s="15"/>
      <c r="J46" s="88"/>
      <c r="K46" s="76"/>
      <c r="L46" s="76"/>
      <c r="M46" s="76"/>
      <c r="N46" s="76"/>
      <c r="O46" s="76"/>
      <c r="P46" s="25">
        <f>COUNTIF(E46:H46, "x")</f>
        <v>0</v>
      </c>
    </row>
    <row r="47" spans="1:16" ht="42" customHeight="1">
      <c r="A47" s="199"/>
      <c r="B47" s="167"/>
      <c r="C47" s="76" t="s">
        <v>5</v>
      </c>
      <c r="D47" s="82" t="s">
        <v>418</v>
      </c>
      <c r="E47" s="91" t="s">
        <v>423</v>
      </c>
      <c r="F47" s="91" t="s">
        <v>424</v>
      </c>
      <c r="G47" s="91" t="s">
        <v>425</v>
      </c>
      <c r="H47" s="91" t="s">
        <v>9</v>
      </c>
      <c r="I47" s="91"/>
      <c r="J47" s="91"/>
      <c r="K47" s="73"/>
      <c r="L47" s="73"/>
      <c r="M47" s="73"/>
      <c r="N47" s="73"/>
      <c r="O47" s="73"/>
      <c r="P47" s="34"/>
    </row>
    <row r="48" spans="1:16" ht="21" customHeight="1">
      <c r="A48" s="199"/>
      <c r="B48" s="167"/>
      <c r="C48" s="76"/>
      <c r="D48" s="77"/>
      <c r="E48" s="15"/>
      <c r="F48" s="15"/>
      <c r="G48" s="15"/>
      <c r="H48" s="15"/>
      <c r="I48" s="88"/>
      <c r="J48" s="88"/>
      <c r="K48" s="76"/>
      <c r="L48" s="76"/>
      <c r="M48" s="76"/>
      <c r="N48" s="76"/>
      <c r="O48" s="76"/>
      <c r="P48" s="25">
        <f>2*COUNTIF(E48:G48, "x")</f>
        <v>0</v>
      </c>
    </row>
    <row r="49" spans="1:16" ht="52">
      <c r="A49" s="199"/>
      <c r="B49" s="167"/>
      <c r="C49" s="162" t="s">
        <v>54</v>
      </c>
      <c r="D49" s="72" t="s">
        <v>419</v>
      </c>
      <c r="E49" s="73" t="s">
        <v>426</v>
      </c>
      <c r="F49" s="73" t="s">
        <v>427</v>
      </c>
      <c r="G49" s="73" t="s">
        <v>428</v>
      </c>
      <c r="H49" s="73" t="s">
        <v>9</v>
      </c>
      <c r="I49" s="73"/>
      <c r="J49" s="73"/>
      <c r="K49" s="73"/>
      <c r="L49" s="73"/>
      <c r="M49" s="73"/>
      <c r="N49" s="73"/>
      <c r="O49" s="73"/>
      <c r="P49" s="25"/>
    </row>
    <row r="50" spans="1:16" ht="20" customHeight="1">
      <c r="A50" s="199"/>
      <c r="B50" s="167"/>
      <c r="C50" s="162"/>
      <c r="D50" s="77"/>
      <c r="E50" s="15"/>
      <c r="F50" s="15"/>
      <c r="G50" s="15"/>
      <c r="H50" s="15"/>
      <c r="I50" s="88"/>
      <c r="J50" s="88"/>
      <c r="K50" s="76"/>
      <c r="L50" s="76"/>
      <c r="M50" s="76"/>
      <c r="N50" s="76"/>
      <c r="O50" s="76"/>
      <c r="P50" s="25">
        <f>2*COUNTIF(E50:G50, "x")</f>
        <v>0</v>
      </c>
    </row>
    <row r="51" spans="1:16" ht="26">
      <c r="A51" s="199"/>
      <c r="B51" s="167"/>
      <c r="C51" s="162" t="s">
        <v>53</v>
      </c>
      <c r="D51" s="72" t="s">
        <v>420</v>
      </c>
      <c r="E51" s="73" t="s">
        <v>429</v>
      </c>
      <c r="F51" s="73" t="s">
        <v>430</v>
      </c>
      <c r="G51" s="73" t="s">
        <v>431</v>
      </c>
      <c r="H51" s="73" t="s">
        <v>432</v>
      </c>
      <c r="I51" s="73"/>
      <c r="J51" s="73"/>
      <c r="K51" s="73"/>
      <c r="L51" s="73"/>
      <c r="M51" s="73"/>
      <c r="N51" s="73"/>
      <c r="O51" s="73"/>
      <c r="P51" s="25"/>
    </row>
    <row r="52" spans="1:16" ht="22" customHeight="1" thickBot="1">
      <c r="A52" s="200"/>
      <c r="B52" s="168"/>
      <c r="C52" s="170"/>
      <c r="D52" s="78"/>
      <c r="E52" s="17"/>
      <c r="F52" s="17"/>
      <c r="G52" s="17"/>
      <c r="H52" s="17"/>
      <c r="I52" s="89"/>
      <c r="J52" s="89"/>
      <c r="K52" s="79"/>
      <c r="L52" s="79"/>
      <c r="M52" s="79"/>
      <c r="N52" s="79"/>
      <c r="O52" s="79"/>
      <c r="P52" s="25">
        <f>IF(E52="x",4,IF(F52="x",3,IF(G52="x",2,1)))</f>
        <v>1</v>
      </c>
    </row>
    <row r="53" spans="1:16" ht="31" thickTop="1">
      <c r="A53" s="198" t="s">
        <v>340</v>
      </c>
      <c r="B53" s="175">
        <f>(SUM(P54,P56,P58,P60)*4)/19</f>
        <v>0.42105263157894735</v>
      </c>
      <c r="C53" s="160" t="s">
        <v>4</v>
      </c>
      <c r="D53" s="72" t="s">
        <v>433</v>
      </c>
      <c r="E53" s="83" t="s">
        <v>437</v>
      </c>
      <c r="F53" s="83" t="s">
        <v>438</v>
      </c>
      <c r="G53" s="83" t="s">
        <v>439</v>
      </c>
      <c r="H53" s="83" t="s">
        <v>9</v>
      </c>
      <c r="I53" s="83"/>
      <c r="J53" s="83"/>
      <c r="K53" s="83"/>
      <c r="L53" s="83"/>
      <c r="M53" s="83"/>
      <c r="N53" s="83"/>
      <c r="O53" s="83"/>
      <c r="P53" s="25"/>
    </row>
    <row r="54" spans="1:16" ht="21" customHeight="1">
      <c r="A54" s="199"/>
      <c r="B54" s="167"/>
      <c r="C54" s="162"/>
      <c r="D54" s="77"/>
      <c r="E54" s="15"/>
      <c r="F54" s="15"/>
      <c r="G54" s="15"/>
      <c r="H54" s="15"/>
      <c r="I54" s="88"/>
      <c r="J54" s="88"/>
      <c r="K54" s="76"/>
      <c r="L54" s="76"/>
      <c r="M54" s="76"/>
      <c r="N54" s="76"/>
      <c r="O54" s="76"/>
      <c r="P54" s="25">
        <f>2*COUNTIF(E54:G54, "x")</f>
        <v>0</v>
      </c>
    </row>
    <row r="55" spans="1:16" ht="39">
      <c r="A55" s="199"/>
      <c r="B55" s="167"/>
      <c r="C55" s="162" t="s">
        <v>5</v>
      </c>
      <c r="D55" s="72" t="s">
        <v>434</v>
      </c>
      <c r="E55" s="73" t="s">
        <v>441</v>
      </c>
      <c r="F55" s="73" t="s">
        <v>440</v>
      </c>
      <c r="G55" s="73" t="s">
        <v>442</v>
      </c>
      <c r="H55" s="73" t="s">
        <v>9</v>
      </c>
      <c r="I55" s="73"/>
      <c r="J55" s="73"/>
      <c r="K55" s="73"/>
      <c r="L55" s="73"/>
      <c r="M55" s="73"/>
      <c r="N55" s="73"/>
      <c r="O55" s="73"/>
      <c r="P55" s="25"/>
    </row>
    <row r="56" spans="1:16" ht="20" customHeight="1">
      <c r="A56" s="199"/>
      <c r="B56" s="167"/>
      <c r="C56" s="162"/>
      <c r="D56" s="77"/>
      <c r="E56" s="15"/>
      <c r="F56" s="15"/>
      <c r="G56" s="15"/>
      <c r="H56" s="15"/>
      <c r="I56" s="88"/>
      <c r="J56" s="88"/>
      <c r="K56" s="76"/>
      <c r="L56" s="76"/>
      <c r="M56" s="76"/>
      <c r="N56" s="76"/>
      <c r="O56" s="76"/>
      <c r="P56" s="25">
        <f>2*COUNTIF(E56:G56, "x")</f>
        <v>0</v>
      </c>
    </row>
    <row r="57" spans="1:16" ht="39">
      <c r="A57" s="199"/>
      <c r="B57" s="167"/>
      <c r="C57" s="162" t="s">
        <v>54</v>
      </c>
      <c r="D57" s="72" t="s">
        <v>435</v>
      </c>
      <c r="E57" s="73" t="s">
        <v>443</v>
      </c>
      <c r="F57" s="73" t="s">
        <v>444</v>
      </c>
      <c r="G57" s="73" t="s">
        <v>445</v>
      </c>
      <c r="H57" s="73"/>
      <c r="I57" s="73"/>
      <c r="J57" s="73"/>
      <c r="K57" s="73"/>
      <c r="L57" s="73"/>
      <c r="M57" s="73"/>
      <c r="N57" s="73"/>
      <c r="O57" s="73"/>
      <c r="P57" s="25"/>
    </row>
    <row r="58" spans="1:16" ht="21" customHeight="1">
      <c r="A58" s="199"/>
      <c r="B58" s="167"/>
      <c r="C58" s="162"/>
      <c r="D58" s="77"/>
      <c r="E58" s="15"/>
      <c r="F58" s="15"/>
      <c r="G58" s="15"/>
      <c r="H58" s="88"/>
      <c r="I58" s="88"/>
      <c r="J58" s="88"/>
      <c r="K58" s="76"/>
      <c r="L58" s="76"/>
      <c r="M58" s="76"/>
      <c r="N58" s="76"/>
      <c r="O58" s="76"/>
      <c r="P58" s="25">
        <f>IF(E58="x",4,IF(F58="x",3,2))</f>
        <v>2</v>
      </c>
    </row>
    <row r="59" spans="1:16" ht="19" customHeight="1">
      <c r="A59" s="199"/>
      <c r="B59" s="167"/>
      <c r="C59" s="162" t="s">
        <v>53</v>
      </c>
      <c r="D59" s="72" t="s">
        <v>436</v>
      </c>
      <c r="E59" s="73" t="s">
        <v>17</v>
      </c>
      <c r="F59" s="73" t="s">
        <v>18</v>
      </c>
      <c r="G59" s="73"/>
      <c r="H59" s="73"/>
      <c r="I59" s="73"/>
      <c r="J59" s="73"/>
      <c r="K59" s="73"/>
      <c r="L59" s="73"/>
      <c r="M59" s="73"/>
      <c r="N59" s="73"/>
      <c r="O59" s="73"/>
      <c r="P59" s="25"/>
    </row>
    <row r="60" spans="1:16" ht="21" customHeight="1" thickBot="1">
      <c r="A60" s="200"/>
      <c r="B60" s="168"/>
      <c r="C60" s="170"/>
      <c r="D60" s="78"/>
      <c r="E60" s="17"/>
      <c r="F60" s="17"/>
      <c r="G60" s="89"/>
      <c r="H60" s="89"/>
      <c r="I60" s="89"/>
      <c r="J60" s="89"/>
      <c r="K60" s="79"/>
      <c r="L60" s="79"/>
      <c r="M60" s="79"/>
      <c r="N60" s="79"/>
      <c r="O60" s="79"/>
      <c r="P60" s="25">
        <f>IF(E60="x",3,0)</f>
        <v>0</v>
      </c>
    </row>
    <row r="61" spans="1:16" ht="66" thickTop="1">
      <c r="A61" s="198" t="s">
        <v>341</v>
      </c>
      <c r="B61" s="175">
        <f>(SUM(P62,P64,P66,P68)*4)/24</f>
        <v>0.33333333333333331</v>
      </c>
      <c r="C61" s="160" t="s">
        <v>4</v>
      </c>
      <c r="D61" s="72" t="s">
        <v>446</v>
      </c>
      <c r="E61" s="83" t="s">
        <v>437</v>
      </c>
      <c r="F61" s="83" t="s">
        <v>450</v>
      </c>
      <c r="G61" s="83" t="s">
        <v>451</v>
      </c>
      <c r="H61" s="83" t="s">
        <v>9</v>
      </c>
      <c r="I61" s="83"/>
      <c r="J61" s="83"/>
      <c r="K61" s="83"/>
      <c r="L61" s="90"/>
      <c r="M61" s="83"/>
      <c r="N61" s="83"/>
      <c r="O61" s="83"/>
      <c r="P61" s="35"/>
    </row>
    <row r="62" spans="1:16" ht="20" customHeight="1">
      <c r="A62" s="199"/>
      <c r="B62" s="167"/>
      <c r="C62" s="162"/>
      <c r="D62" s="77"/>
      <c r="E62" s="15"/>
      <c r="F62" s="15"/>
      <c r="G62" s="15"/>
      <c r="H62" s="15"/>
      <c r="I62" s="88"/>
      <c r="J62" s="88"/>
      <c r="K62" s="88"/>
      <c r="L62" s="88"/>
      <c r="M62" s="76"/>
      <c r="N62" s="76"/>
      <c r="O62" s="76"/>
      <c r="P62" s="25">
        <f>2*COUNTIF(E62:G62, "x")</f>
        <v>0</v>
      </c>
    </row>
    <row r="63" spans="1:16" ht="39">
      <c r="A63" s="199"/>
      <c r="B63" s="167"/>
      <c r="C63" s="162" t="s">
        <v>5</v>
      </c>
      <c r="D63" s="72" t="s">
        <v>447</v>
      </c>
      <c r="E63" s="73" t="s">
        <v>452</v>
      </c>
      <c r="F63" s="73" t="s">
        <v>453</v>
      </c>
      <c r="G63" s="73" t="s">
        <v>454</v>
      </c>
      <c r="H63" s="73" t="s">
        <v>455</v>
      </c>
      <c r="I63" s="73"/>
      <c r="J63" s="73"/>
      <c r="K63" s="73"/>
      <c r="L63" s="73"/>
      <c r="M63" s="73"/>
      <c r="N63" s="73"/>
      <c r="O63" s="73"/>
      <c r="P63" s="25"/>
    </row>
    <row r="64" spans="1:16" ht="20" customHeight="1">
      <c r="A64" s="199"/>
      <c r="B64" s="167"/>
      <c r="C64" s="162"/>
      <c r="D64" s="77"/>
      <c r="E64" s="15"/>
      <c r="F64" s="15"/>
      <c r="G64" s="15"/>
      <c r="H64" s="15"/>
      <c r="I64" s="88"/>
      <c r="J64" s="88"/>
      <c r="K64" s="76"/>
      <c r="L64" s="76"/>
      <c r="M64" s="76"/>
      <c r="N64" s="76"/>
      <c r="O64" s="76"/>
      <c r="P64" s="25">
        <f>IF(E64="x",4,IF(F64="x",3,IF(G64="x",2,1)))</f>
        <v>1</v>
      </c>
    </row>
    <row r="65" spans="1:16" ht="91">
      <c r="A65" s="199"/>
      <c r="B65" s="167"/>
      <c r="C65" s="162" t="s">
        <v>54</v>
      </c>
      <c r="D65" s="72" t="s">
        <v>448</v>
      </c>
      <c r="E65" s="73" t="s">
        <v>456</v>
      </c>
      <c r="F65" s="73" t="s">
        <v>457</v>
      </c>
      <c r="G65" s="73" t="s">
        <v>458</v>
      </c>
      <c r="H65" s="73" t="s">
        <v>459</v>
      </c>
      <c r="I65" s="73" t="s">
        <v>460</v>
      </c>
      <c r="J65" s="73" t="s">
        <v>9</v>
      </c>
      <c r="K65" s="73"/>
      <c r="L65" s="73"/>
      <c r="M65" s="73"/>
      <c r="N65" s="73"/>
      <c r="O65" s="73"/>
      <c r="P65" s="25"/>
    </row>
    <row r="66" spans="1:16" ht="20" customHeight="1">
      <c r="A66" s="199"/>
      <c r="B66" s="167"/>
      <c r="C66" s="162"/>
      <c r="D66" s="77"/>
      <c r="E66" s="15"/>
      <c r="F66" s="15"/>
      <c r="G66" s="15"/>
      <c r="H66" s="15"/>
      <c r="I66" s="15"/>
      <c r="J66" s="15"/>
      <c r="K66" s="76"/>
      <c r="L66" s="76"/>
      <c r="M66" s="76"/>
      <c r="N66" s="76"/>
      <c r="O66" s="76"/>
      <c r="P66" s="25">
        <f>2*COUNTIF(E66:I66, "x")</f>
        <v>0</v>
      </c>
    </row>
    <row r="67" spans="1:16">
      <c r="A67" s="199"/>
      <c r="B67" s="167"/>
      <c r="C67" s="162" t="s">
        <v>53</v>
      </c>
      <c r="D67" s="72" t="s">
        <v>449</v>
      </c>
      <c r="E67" s="73" t="s">
        <v>55</v>
      </c>
      <c r="F67" s="73" t="s">
        <v>461</v>
      </c>
      <c r="G67" s="73" t="s">
        <v>57</v>
      </c>
      <c r="H67" s="73" t="s">
        <v>462</v>
      </c>
      <c r="I67" s="73"/>
      <c r="J67" s="73"/>
      <c r="K67" s="73"/>
      <c r="L67" s="73"/>
      <c r="M67" s="73"/>
      <c r="N67" s="73"/>
      <c r="O67" s="73"/>
      <c r="P67" s="25"/>
    </row>
    <row r="68" spans="1:16" ht="21" customHeight="1" thickBot="1">
      <c r="A68" s="200"/>
      <c r="B68" s="168"/>
      <c r="C68" s="170"/>
      <c r="D68" s="78"/>
      <c r="E68" s="17"/>
      <c r="F68" s="17"/>
      <c r="G68" s="17"/>
      <c r="H68" s="17"/>
      <c r="I68" s="89"/>
      <c r="J68" s="89"/>
      <c r="K68" s="79"/>
      <c r="L68" s="79"/>
      <c r="M68" s="79"/>
      <c r="N68" s="79"/>
      <c r="O68" s="79"/>
      <c r="P68" s="27">
        <f>IF(E68="x",4,IF(F68="x",3,IF(G68="x",2,1)))</f>
        <v>1</v>
      </c>
    </row>
    <row r="69" spans="1:16" ht="17" thickTop="1">
      <c r="A69" s="99"/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</row>
    <row r="70" spans="1:16" ht="29" customHeight="1">
      <c r="A70" s="197" t="s">
        <v>491</v>
      </c>
      <c r="B70" s="197"/>
      <c r="C70" s="197"/>
      <c r="D70" s="70">
        <f>(SUM(B5,B15,B23,B31,B37,B45,B53,B61))/8</f>
        <v>0.36709045340624291</v>
      </c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</row>
    <row r="71" spans="1:16">
      <c r="A71" s="93"/>
      <c r="B71" s="102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</row>
    <row r="72" spans="1:16" ht="42" customHeight="1">
      <c r="A72" s="103" t="s">
        <v>555</v>
      </c>
      <c r="B72" s="104" t="s">
        <v>564</v>
      </c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</row>
    <row r="73" spans="1:16">
      <c r="A73" s="105" t="s">
        <v>561</v>
      </c>
      <c r="B73" s="93">
        <f>COUNTIF(B5:B61,"&lt;2.00")</f>
        <v>8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</row>
    <row r="74" spans="1:16">
      <c r="A74" s="105" t="s">
        <v>565</v>
      </c>
      <c r="B74" s="93">
        <f>COUNTIFS(B5:B61,"&gt;1.99",B5:B61,"&lt;3.00")</f>
        <v>0</v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16">
      <c r="A75" s="105" t="s">
        <v>563</v>
      </c>
      <c r="B75" s="93">
        <f>COUNTIFS(B5:B61,"&gt;2.99",B5:B61,"&lt;4.00")</f>
        <v>0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</row>
    <row r="76" spans="1:16">
      <c r="A76" s="105" t="s">
        <v>566</v>
      </c>
      <c r="B76" s="93">
        <f>COUNTIF(B5:B61,4)</f>
        <v>0</v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</row>
  </sheetData>
  <sheetProtection sheet="1" objects="1" scenarios="1" selectLockedCells="1"/>
  <mergeCells count="49">
    <mergeCell ref="A2:P2"/>
    <mergeCell ref="A5:A14"/>
    <mergeCell ref="B5:B14"/>
    <mergeCell ref="C5:C6"/>
    <mergeCell ref="C7:C8"/>
    <mergeCell ref="C9:C10"/>
    <mergeCell ref="C13:C14"/>
    <mergeCell ref="A15:A22"/>
    <mergeCell ref="B15:B22"/>
    <mergeCell ref="C15:C16"/>
    <mergeCell ref="C17:C18"/>
    <mergeCell ref="C19:C20"/>
    <mergeCell ref="C21:C22"/>
    <mergeCell ref="A23:A30"/>
    <mergeCell ref="B23:B30"/>
    <mergeCell ref="C23:C24"/>
    <mergeCell ref="C25:C26"/>
    <mergeCell ref="C27:C28"/>
    <mergeCell ref="C29:C30"/>
    <mergeCell ref="A31:A36"/>
    <mergeCell ref="B31:B36"/>
    <mergeCell ref="C31:C32"/>
    <mergeCell ref="C33:C34"/>
    <mergeCell ref="C35:C36"/>
    <mergeCell ref="C53:C54"/>
    <mergeCell ref="C55:C56"/>
    <mergeCell ref="C57:C58"/>
    <mergeCell ref="A37:A44"/>
    <mergeCell ref="B37:B44"/>
    <mergeCell ref="C37:C38"/>
    <mergeCell ref="C39:C40"/>
    <mergeCell ref="C41:C42"/>
    <mergeCell ref="C43:C44"/>
    <mergeCell ref="A70:C70"/>
    <mergeCell ref="C11:C12"/>
    <mergeCell ref="C59:C60"/>
    <mergeCell ref="A61:A68"/>
    <mergeCell ref="B61:B68"/>
    <mergeCell ref="C61:C62"/>
    <mergeCell ref="C63:C64"/>
    <mergeCell ref="C65:C66"/>
    <mergeCell ref="C67:C68"/>
    <mergeCell ref="A45:A52"/>
    <mergeCell ref="B45:B52"/>
    <mergeCell ref="C45:C46"/>
    <mergeCell ref="C49:C50"/>
    <mergeCell ref="C51:C52"/>
    <mergeCell ref="A53:A60"/>
    <mergeCell ref="B53:B60"/>
  </mergeCells>
  <pageMargins left="0.7" right="0.7" top="0.75" bottom="0.75" header="0.3" footer="0.3"/>
  <pageSetup scale="73" fitToHeight="4" orientation="landscape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"/>
  <sheetViews>
    <sheetView topLeftCell="A2" zoomScaleNormal="100" workbookViewId="0">
      <selection activeCell="E6" sqref="E6:E27"/>
    </sheetView>
  </sheetViews>
  <sheetFormatPr baseColWidth="10" defaultColWidth="11" defaultRowHeight="16"/>
  <cols>
    <col min="1" max="1" width="29.1640625" customWidth="1"/>
    <col min="6" max="6" width="11" style="29"/>
  </cols>
  <sheetData>
    <row r="1" spans="1:6">
      <c r="A1" s="1"/>
      <c r="B1" s="1"/>
      <c r="C1" s="1"/>
      <c r="D1" s="1"/>
      <c r="E1" s="1"/>
    </row>
    <row r="2" spans="1:6" ht="19">
      <c r="A2" s="205" t="s">
        <v>463</v>
      </c>
      <c r="B2" s="205"/>
      <c r="C2" s="205"/>
      <c r="D2" s="205"/>
      <c r="E2" s="205"/>
    </row>
    <row r="3" spans="1:6">
      <c r="A3" s="207" t="s">
        <v>573</v>
      </c>
      <c r="B3" s="208"/>
      <c r="C3" s="208"/>
      <c r="D3" s="208"/>
      <c r="E3" s="209"/>
    </row>
    <row r="4" spans="1:6">
      <c r="A4" s="71"/>
      <c r="B4" s="206" t="s">
        <v>1</v>
      </c>
      <c r="C4" s="206"/>
      <c r="D4" s="206"/>
      <c r="E4" s="206"/>
    </row>
    <row r="5" spans="1:6">
      <c r="A5" s="71"/>
      <c r="B5" s="108">
        <v>4</v>
      </c>
      <c r="C5" s="108">
        <v>3</v>
      </c>
      <c r="D5" s="108">
        <v>2</v>
      </c>
      <c r="E5" s="108">
        <v>1</v>
      </c>
    </row>
    <row r="6" spans="1:6">
      <c r="A6" s="71" t="s">
        <v>464</v>
      </c>
      <c r="B6" s="57"/>
      <c r="C6" s="57"/>
      <c r="D6" s="57"/>
      <c r="E6" s="57"/>
      <c r="F6" s="29">
        <f>IF(B6="x",4,IF(C6="x",3,IF(D6="x",2,1)))</f>
        <v>1</v>
      </c>
    </row>
    <row r="7" spans="1:6">
      <c r="A7" s="71" t="s">
        <v>465</v>
      </c>
      <c r="B7" s="57"/>
      <c r="C7" s="57"/>
      <c r="D7" s="57"/>
      <c r="E7" s="57"/>
      <c r="F7" s="29">
        <f t="shared" ref="F7:F27" si="0">IF(B7="x",4,IF(C7="x",3,IF(D7="x",2,1)))</f>
        <v>1</v>
      </c>
    </row>
    <row r="8" spans="1:6">
      <c r="A8" s="71" t="s">
        <v>466</v>
      </c>
      <c r="B8" s="57"/>
      <c r="C8" s="57"/>
      <c r="D8" s="57"/>
      <c r="E8" s="57"/>
      <c r="F8" s="29">
        <f t="shared" si="0"/>
        <v>1</v>
      </c>
    </row>
    <row r="9" spans="1:6">
      <c r="A9" s="71" t="s">
        <v>467</v>
      </c>
      <c r="B9" s="57"/>
      <c r="C9" s="57"/>
      <c r="D9" s="57"/>
      <c r="E9" s="57"/>
      <c r="F9" s="29">
        <f t="shared" si="0"/>
        <v>1</v>
      </c>
    </row>
    <row r="10" spans="1:6">
      <c r="A10" s="71" t="s">
        <v>468</v>
      </c>
      <c r="B10" s="57"/>
      <c r="C10" s="57"/>
      <c r="D10" s="57"/>
      <c r="E10" s="57"/>
      <c r="F10" s="29">
        <f t="shared" si="0"/>
        <v>1</v>
      </c>
    </row>
    <row r="11" spans="1:6">
      <c r="A11" s="71" t="s">
        <v>469</v>
      </c>
      <c r="B11" s="57"/>
      <c r="C11" s="57"/>
      <c r="D11" s="57"/>
      <c r="E11" s="57"/>
      <c r="F11" s="29">
        <f t="shared" si="0"/>
        <v>1</v>
      </c>
    </row>
    <row r="12" spans="1:6">
      <c r="A12" s="71" t="s">
        <v>470</v>
      </c>
      <c r="B12" s="57"/>
      <c r="C12" s="57"/>
      <c r="D12" s="57"/>
      <c r="E12" s="57"/>
      <c r="F12" s="29">
        <f t="shared" si="0"/>
        <v>1</v>
      </c>
    </row>
    <row r="13" spans="1:6">
      <c r="A13" s="71" t="s">
        <v>471</v>
      </c>
      <c r="B13" s="57"/>
      <c r="C13" s="57"/>
      <c r="D13" s="57"/>
      <c r="E13" s="57"/>
      <c r="F13" s="29">
        <f t="shared" si="0"/>
        <v>1</v>
      </c>
    </row>
    <row r="14" spans="1:6">
      <c r="A14" s="71" t="s">
        <v>472</v>
      </c>
      <c r="B14" s="57"/>
      <c r="C14" s="57"/>
      <c r="D14" s="57"/>
      <c r="E14" s="57"/>
      <c r="F14" s="29">
        <f t="shared" si="0"/>
        <v>1</v>
      </c>
    </row>
    <row r="15" spans="1:6">
      <c r="A15" s="71" t="s">
        <v>473</v>
      </c>
      <c r="B15" s="57"/>
      <c r="C15" s="57"/>
      <c r="D15" s="57"/>
      <c r="E15" s="57"/>
      <c r="F15" s="29">
        <f t="shared" si="0"/>
        <v>1</v>
      </c>
    </row>
    <row r="16" spans="1:6">
      <c r="A16" s="71" t="s">
        <v>474</v>
      </c>
      <c r="B16" s="57"/>
      <c r="C16" s="57"/>
      <c r="D16" s="57"/>
      <c r="E16" s="57"/>
      <c r="F16" s="29">
        <f t="shared" si="0"/>
        <v>1</v>
      </c>
    </row>
    <row r="17" spans="1:6">
      <c r="A17" s="71" t="s">
        <v>475</v>
      </c>
      <c r="B17" s="57"/>
      <c r="C17" s="57"/>
      <c r="D17" s="57"/>
      <c r="E17" s="57"/>
      <c r="F17" s="29">
        <f t="shared" si="0"/>
        <v>1</v>
      </c>
    </row>
    <row r="18" spans="1:6">
      <c r="A18" s="71" t="s">
        <v>476</v>
      </c>
      <c r="B18" s="57"/>
      <c r="C18" s="57"/>
      <c r="D18" s="57"/>
      <c r="E18" s="57"/>
      <c r="F18" s="29">
        <f t="shared" si="0"/>
        <v>1</v>
      </c>
    </row>
    <row r="19" spans="1:6">
      <c r="A19" s="71" t="s">
        <v>477</v>
      </c>
      <c r="B19" s="57"/>
      <c r="C19" s="57"/>
      <c r="D19" s="57"/>
      <c r="E19" s="57"/>
      <c r="F19" s="29">
        <f t="shared" si="0"/>
        <v>1</v>
      </c>
    </row>
    <row r="20" spans="1:6">
      <c r="A20" s="71" t="s">
        <v>478</v>
      </c>
      <c r="B20" s="57"/>
      <c r="C20" s="57"/>
      <c r="D20" s="57"/>
      <c r="E20" s="57"/>
      <c r="F20" s="29">
        <f t="shared" si="0"/>
        <v>1</v>
      </c>
    </row>
    <row r="21" spans="1:6">
      <c r="A21" s="71" t="s">
        <v>479</v>
      </c>
      <c r="B21" s="57"/>
      <c r="C21" s="57"/>
      <c r="D21" s="57"/>
      <c r="E21" s="57"/>
      <c r="F21" s="29">
        <f t="shared" si="0"/>
        <v>1</v>
      </c>
    </row>
    <row r="22" spans="1:6">
      <c r="A22" s="71" t="s">
        <v>480</v>
      </c>
      <c r="B22" s="57"/>
      <c r="C22" s="57"/>
      <c r="D22" s="57"/>
      <c r="E22" s="57"/>
      <c r="F22" s="29">
        <f t="shared" si="0"/>
        <v>1</v>
      </c>
    </row>
    <row r="23" spans="1:6">
      <c r="A23" s="71" t="s">
        <v>481</v>
      </c>
      <c r="B23" s="57"/>
      <c r="C23" s="57"/>
      <c r="D23" s="57"/>
      <c r="E23" s="57"/>
      <c r="F23" s="29">
        <f t="shared" si="0"/>
        <v>1</v>
      </c>
    </row>
    <row r="24" spans="1:6">
      <c r="A24" s="71" t="s">
        <v>482</v>
      </c>
      <c r="B24" s="57"/>
      <c r="C24" s="57"/>
      <c r="D24" s="57"/>
      <c r="E24" s="57"/>
      <c r="F24" s="29">
        <f t="shared" si="0"/>
        <v>1</v>
      </c>
    </row>
    <row r="25" spans="1:6">
      <c r="A25" s="71" t="s">
        <v>483</v>
      </c>
      <c r="B25" s="57"/>
      <c r="C25" s="57"/>
      <c r="D25" s="57"/>
      <c r="E25" s="57"/>
      <c r="F25" s="29">
        <f t="shared" si="0"/>
        <v>1</v>
      </c>
    </row>
    <row r="26" spans="1:6">
      <c r="A26" s="71" t="s">
        <v>484</v>
      </c>
      <c r="B26" s="57"/>
      <c r="C26" s="57"/>
      <c r="D26" s="57"/>
      <c r="E26" s="57"/>
      <c r="F26" s="29">
        <f t="shared" si="0"/>
        <v>1</v>
      </c>
    </row>
    <row r="27" spans="1:6">
      <c r="A27" s="71" t="s">
        <v>485</v>
      </c>
      <c r="B27" s="57"/>
      <c r="C27" s="57"/>
      <c r="D27" s="57"/>
      <c r="E27" s="57"/>
      <c r="F27" s="29">
        <f t="shared" si="0"/>
        <v>1</v>
      </c>
    </row>
    <row r="28" spans="1:6">
      <c r="A28" s="71"/>
      <c r="B28" s="71"/>
      <c r="C28" s="71"/>
      <c r="D28" s="71"/>
      <c r="E28" s="71"/>
    </row>
    <row r="29" spans="1:6" ht="34">
      <c r="A29" s="109" t="s">
        <v>486</v>
      </c>
      <c r="B29" s="58">
        <f>((SUM(F6:F27)/22))</f>
        <v>1</v>
      </c>
      <c r="C29" s="71"/>
      <c r="D29" s="71"/>
      <c r="E29" s="71"/>
    </row>
    <row r="30" spans="1:6">
      <c r="A30" s="1"/>
      <c r="B30" s="1"/>
      <c r="C30" s="1"/>
      <c r="D30" s="1"/>
      <c r="E30" s="1"/>
    </row>
    <row r="31" spans="1:6" ht="35" customHeight="1">
      <c r="A31" s="62" t="s">
        <v>555</v>
      </c>
      <c r="B31" s="36" t="s">
        <v>564</v>
      </c>
    </row>
    <row r="32" spans="1:6">
      <c r="A32" s="63" t="s">
        <v>561</v>
      </c>
      <c r="B32">
        <f>COUNTA(E6:E27)</f>
        <v>0</v>
      </c>
    </row>
    <row r="33" spans="1:2">
      <c r="A33" s="63" t="s">
        <v>565</v>
      </c>
      <c r="B33">
        <f>COUNTA(D6:D27)</f>
        <v>0</v>
      </c>
    </row>
    <row r="34" spans="1:2">
      <c r="A34" s="63" t="s">
        <v>563</v>
      </c>
      <c r="B34">
        <f>COUNTA(C6:C27)</f>
        <v>0</v>
      </c>
    </row>
    <row r="35" spans="1:2">
      <c r="A35" s="63" t="s">
        <v>566</v>
      </c>
      <c r="B35">
        <f>COUNTA(B6:B27)</f>
        <v>0</v>
      </c>
    </row>
  </sheetData>
  <sheetProtection sheet="1" objects="1" scenarios="1" selectLockedCells="1"/>
  <mergeCells count="3">
    <mergeCell ref="A2:E2"/>
    <mergeCell ref="B4:E4"/>
    <mergeCell ref="A3:E3"/>
  </mergeCells>
  <pageMargins left="0.7" right="0.7" top="0.75" bottom="0.75" header="0.3" footer="0.3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159"/>
  <sheetViews>
    <sheetView topLeftCell="N2" workbookViewId="0">
      <selection activeCell="AE26" sqref="AE26"/>
    </sheetView>
  </sheetViews>
  <sheetFormatPr baseColWidth="10" defaultColWidth="8.83203125" defaultRowHeight="15"/>
  <cols>
    <col min="1" max="21" width="4.5" style="38" customWidth="1"/>
    <col min="22" max="22" width="8.6640625" style="38" hidden="1" customWidth="1"/>
    <col min="23" max="29" width="4.5" style="38" customWidth="1"/>
    <col min="30" max="30" width="10.5" style="38" customWidth="1"/>
    <col min="31" max="31" width="7.6640625" style="38" customWidth="1"/>
    <col min="32" max="16384" width="8.83203125" style="38"/>
  </cols>
  <sheetData>
    <row r="1" spans="1:33" ht="19">
      <c r="A1" s="234"/>
      <c r="B1" s="234"/>
      <c r="C1" s="234"/>
      <c r="D1" s="234"/>
      <c r="E1" s="234"/>
      <c r="F1" s="234"/>
      <c r="G1" s="234"/>
      <c r="L1" s="236" t="s">
        <v>544</v>
      </c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AA1" s="55"/>
    </row>
    <row r="2" spans="1:33" ht="59" customHeight="1">
      <c r="A2" s="235"/>
      <c r="B2" s="235"/>
      <c r="C2" s="235"/>
      <c r="D2" s="235"/>
      <c r="E2" s="235"/>
      <c r="F2" s="235"/>
      <c r="G2" s="235"/>
      <c r="I2" s="238" t="s">
        <v>543</v>
      </c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</row>
    <row r="3" spans="1:33" s="40" customFormat="1" ht="43.5" customHeight="1">
      <c r="A3" s="239" t="s">
        <v>542</v>
      </c>
      <c r="B3" s="224"/>
      <c r="C3" s="224"/>
      <c r="D3" s="224"/>
      <c r="E3" s="239" t="s">
        <v>541</v>
      </c>
      <c r="F3" s="224"/>
      <c r="G3" s="224"/>
      <c r="H3" s="224"/>
      <c r="I3" s="240"/>
      <c r="J3" s="239" t="s">
        <v>540</v>
      </c>
      <c r="K3" s="224"/>
      <c r="L3" s="224"/>
      <c r="M3" s="224"/>
      <c r="N3" s="239" t="s">
        <v>539</v>
      </c>
      <c r="O3" s="224"/>
      <c r="P3" s="224"/>
      <c r="Q3" s="56"/>
      <c r="R3" s="239" t="s">
        <v>530</v>
      </c>
      <c r="S3" s="224"/>
      <c r="T3" s="224"/>
      <c r="U3" s="224"/>
      <c r="V3" s="241" t="s">
        <v>538</v>
      </c>
      <c r="W3" s="224"/>
      <c r="X3" s="224"/>
      <c r="Y3" s="224"/>
      <c r="Z3" s="242"/>
      <c r="AA3" s="224" t="s">
        <v>537</v>
      </c>
      <c r="AB3" s="225"/>
      <c r="AC3" s="226"/>
    </row>
    <row r="4" spans="1:33" ht="21.5" customHeight="1">
      <c r="A4" s="227" t="e">
        <f>AVERAGE(A5:D5)</f>
        <v>#DIV/0!</v>
      </c>
      <c r="B4" s="228"/>
      <c r="C4" s="228"/>
      <c r="D4" s="228"/>
      <c r="E4" s="227" t="e">
        <f>AVERAGE(E5:I5)</f>
        <v>#DIV/0!</v>
      </c>
      <c r="F4" s="228"/>
      <c r="G4" s="228"/>
      <c r="H4" s="228"/>
      <c r="I4" s="228"/>
      <c r="J4" s="229" t="e">
        <f>AVERAGE(J5:M5)</f>
        <v>#DIV/0!</v>
      </c>
      <c r="K4" s="230"/>
      <c r="L4" s="230"/>
      <c r="M4" s="230"/>
      <c r="N4" s="231" t="e">
        <f>AVERAGE(N5:P5)</f>
        <v>#DIV/0!</v>
      </c>
      <c r="O4" s="232"/>
      <c r="P4" s="232"/>
      <c r="Q4" s="111"/>
      <c r="R4" s="227" t="e">
        <f>AVERAGE(R5:U5)</f>
        <v>#DIV/0!</v>
      </c>
      <c r="S4" s="232"/>
      <c r="T4" s="232"/>
      <c r="U4" s="232"/>
      <c r="V4" s="227" t="e">
        <f>AVERAGE(W5:Z5)</f>
        <v>#DIV/0!</v>
      </c>
      <c r="W4" s="232"/>
      <c r="X4" s="232"/>
      <c r="Y4" s="232"/>
      <c r="Z4" s="228"/>
      <c r="AA4" s="227" t="e">
        <f>AVERAGE(AA5:AC5)</f>
        <v>#DIV/0!</v>
      </c>
      <c r="AB4" s="228"/>
      <c r="AC4" s="233"/>
    </row>
    <row r="5" spans="1:33" s="54" customFormat="1" ht="16.5" customHeight="1">
      <c r="A5" s="112" t="e">
        <f t="shared" ref="A5:U5" si="0">AVERAGE(A7:A159)</f>
        <v>#DIV/0!</v>
      </c>
      <c r="B5" s="112" t="e">
        <f t="shared" si="0"/>
        <v>#DIV/0!</v>
      </c>
      <c r="C5" s="112" t="e">
        <f t="shared" si="0"/>
        <v>#DIV/0!</v>
      </c>
      <c r="D5" s="112" t="e">
        <f t="shared" si="0"/>
        <v>#DIV/0!</v>
      </c>
      <c r="E5" s="113" t="e">
        <f t="shared" si="0"/>
        <v>#DIV/0!</v>
      </c>
      <c r="F5" s="113" t="e">
        <f t="shared" si="0"/>
        <v>#DIV/0!</v>
      </c>
      <c r="G5" s="113" t="e">
        <f t="shared" si="0"/>
        <v>#DIV/0!</v>
      </c>
      <c r="H5" s="113" t="e">
        <f t="shared" si="0"/>
        <v>#DIV/0!</v>
      </c>
      <c r="I5" s="113" t="e">
        <f t="shared" si="0"/>
        <v>#DIV/0!</v>
      </c>
      <c r="J5" s="112" t="e">
        <f t="shared" si="0"/>
        <v>#DIV/0!</v>
      </c>
      <c r="K5" s="112" t="e">
        <f t="shared" si="0"/>
        <v>#DIV/0!</v>
      </c>
      <c r="L5" s="112" t="e">
        <f t="shared" si="0"/>
        <v>#DIV/0!</v>
      </c>
      <c r="M5" s="112" t="e">
        <f t="shared" si="0"/>
        <v>#DIV/0!</v>
      </c>
      <c r="N5" s="112" t="e">
        <f t="shared" si="0"/>
        <v>#DIV/0!</v>
      </c>
      <c r="O5" s="112" t="e">
        <f t="shared" si="0"/>
        <v>#DIV/0!</v>
      </c>
      <c r="P5" s="112" t="e">
        <f t="shared" si="0"/>
        <v>#DIV/0!</v>
      </c>
      <c r="Q5" s="112" t="e">
        <f t="shared" ref="Q5" si="1">AVERAGE(Q7:Q159)</f>
        <v>#DIV/0!</v>
      </c>
      <c r="R5" s="112" t="e">
        <f t="shared" si="0"/>
        <v>#DIV/0!</v>
      </c>
      <c r="S5" s="112" t="e">
        <f t="shared" si="0"/>
        <v>#DIV/0!</v>
      </c>
      <c r="T5" s="112" t="e">
        <f t="shared" si="0"/>
        <v>#DIV/0!</v>
      </c>
      <c r="U5" s="112" t="e">
        <f t="shared" si="0"/>
        <v>#DIV/0!</v>
      </c>
      <c r="V5" s="114"/>
      <c r="W5" s="112" t="e">
        <f t="shared" ref="W5:AC5" si="2">AVERAGE(W7:W159)</f>
        <v>#DIV/0!</v>
      </c>
      <c r="X5" s="112" t="e">
        <f t="shared" si="2"/>
        <v>#DIV/0!</v>
      </c>
      <c r="Y5" s="112" t="e">
        <f t="shared" si="2"/>
        <v>#DIV/0!</v>
      </c>
      <c r="Z5" s="112" t="e">
        <f t="shared" si="2"/>
        <v>#DIV/0!</v>
      </c>
      <c r="AA5" s="115" t="e">
        <f t="shared" si="2"/>
        <v>#DIV/0!</v>
      </c>
      <c r="AB5" s="115" t="e">
        <f t="shared" si="2"/>
        <v>#DIV/0!</v>
      </c>
      <c r="AC5" s="116" t="e">
        <f t="shared" si="2"/>
        <v>#DIV/0!</v>
      </c>
      <c r="AD5" s="218" t="s">
        <v>536</v>
      </c>
      <c r="AE5" s="218" t="s">
        <v>535</v>
      </c>
      <c r="AF5" s="221"/>
    </row>
    <row r="6" spans="1:33" ht="16.5" customHeight="1" thickBot="1">
      <c r="A6" s="52" t="s">
        <v>521</v>
      </c>
      <c r="B6" s="52" t="s">
        <v>520</v>
      </c>
      <c r="C6" s="52" t="s">
        <v>519</v>
      </c>
      <c r="D6" s="52" t="s">
        <v>518</v>
      </c>
      <c r="E6" s="52" t="s">
        <v>517</v>
      </c>
      <c r="F6" s="52" t="s">
        <v>516</v>
      </c>
      <c r="G6" s="52" t="s">
        <v>515</v>
      </c>
      <c r="H6" s="52" t="s">
        <v>514</v>
      </c>
      <c r="I6" s="52" t="s">
        <v>513</v>
      </c>
      <c r="J6" s="52" t="s">
        <v>512</v>
      </c>
      <c r="K6" s="52" t="s">
        <v>511</v>
      </c>
      <c r="L6" s="52" t="s">
        <v>510</v>
      </c>
      <c r="M6" s="52" t="s">
        <v>509</v>
      </c>
      <c r="N6" s="52" t="s">
        <v>507</v>
      </c>
      <c r="O6" s="52" t="s">
        <v>506</v>
      </c>
      <c r="P6" s="52" t="s">
        <v>505</v>
      </c>
      <c r="Q6" s="52" t="s">
        <v>552</v>
      </c>
      <c r="R6" s="52" t="s">
        <v>504</v>
      </c>
      <c r="S6" s="52" t="s">
        <v>503</v>
      </c>
      <c r="T6" s="52" t="s">
        <v>502</v>
      </c>
      <c r="U6" s="52" t="s">
        <v>501</v>
      </c>
      <c r="V6" s="53"/>
      <c r="W6" s="52" t="s">
        <v>499</v>
      </c>
      <c r="X6" s="52" t="s">
        <v>498</v>
      </c>
      <c r="Y6" s="52" t="s">
        <v>497</v>
      </c>
      <c r="Z6" s="52" t="s">
        <v>496</v>
      </c>
      <c r="AA6" s="52" t="s">
        <v>494</v>
      </c>
      <c r="AB6" s="52" t="s">
        <v>493</v>
      </c>
      <c r="AC6" s="51" t="s">
        <v>492</v>
      </c>
      <c r="AD6" s="219"/>
      <c r="AE6" s="220"/>
      <c r="AF6" s="221"/>
    </row>
    <row r="7" spans="1:33" ht="16.5" customHeight="1" thickTop="1" thickBo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49"/>
      <c r="X7" s="49"/>
      <c r="Y7" s="49"/>
      <c r="Z7" s="49"/>
      <c r="AA7" s="49"/>
      <c r="AB7" s="49"/>
      <c r="AC7" s="48"/>
      <c r="AD7" s="222" t="s">
        <v>534</v>
      </c>
      <c r="AE7" s="214" t="e">
        <f>AVERAGE(A5:D5)</f>
        <v>#DIV/0!</v>
      </c>
      <c r="AF7" s="216"/>
    </row>
    <row r="8" spans="1:33" ht="16.5" customHeight="1" thickTop="1" thickBo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40"/>
      <c r="W8" s="39"/>
      <c r="X8" s="39"/>
      <c r="Y8" s="39"/>
      <c r="Z8" s="39"/>
      <c r="AA8" s="39"/>
      <c r="AB8" s="39"/>
      <c r="AC8" s="45"/>
      <c r="AD8" s="223"/>
      <c r="AE8" s="215"/>
      <c r="AF8" s="216"/>
      <c r="AG8" s="47"/>
    </row>
    <row r="9" spans="1:33" ht="16.5" customHeight="1" thickTop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40"/>
      <c r="W9" s="39"/>
      <c r="X9" s="39"/>
      <c r="Y9" s="39"/>
      <c r="Z9" s="39"/>
      <c r="AA9" s="39"/>
      <c r="AB9" s="39"/>
      <c r="AC9" s="45"/>
      <c r="AD9" s="212" t="s">
        <v>533</v>
      </c>
      <c r="AE9" s="214" t="e">
        <f>AVERAGE(E5:I5)</f>
        <v>#DIV/0!</v>
      </c>
      <c r="AF9" s="217"/>
    </row>
    <row r="10" spans="1:33" ht="16.5" customHeight="1" thickBo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W10" s="39"/>
      <c r="X10" s="39"/>
      <c r="Y10" s="39"/>
      <c r="Z10" s="39"/>
      <c r="AA10" s="39"/>
      <c r="AB10" s="39"/>
      <c r="AC10" s="45"/>
      <c r="AD10" s="213"/>
      <c r="AE10" s="215"/>
      <c r="AF10" s="217"/>
    </row>
    <row r="11" spans="1:33" ht="16.5" customHeight="1" thickTop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0"/>
      <c r="W11" s="39"/>
      <c r="X11" s="39"/>
      <c r="Y11" s="39"/>
      <c r="Z11" s="39"/>
      <c r="AA11" s="39"/>
      <c r="AB11" s="39"/>
      <c r="AC11" s="45"/>
      <c r="AD11" s="212" t="s">
        <v>532</v>
      </c>
      <c r="AE11" s="214" t="e">
        <f>AVERAGE(J5:M5)</f>
        <v>#DIV/0!</v>
      </c>
      <c r="AF11" s="216"/>
    </row>
    <row r="12" spans="1:33" ht="16.5" customHeight="1" thickBo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40"/>
      <c r="W12" s="39"/>
      <c r="X12" s="39"/>
      <c r="Y12" s="39"/>
      <c r="Z12" s="39"/>
      <c r="AA12" s="39"/>
      <c r="AB12" s="39"/>
      <c r="AC12" s="45"/>
      <c r="AD12" s="213"/>
      <c r="AE12" s="215"/>
      <c r="AF12" s="216"/>
    </row>
    <row r="13" spans="1:33" ht="15.75" customHeight="1" thickTop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40"/>
      <c r="W13" s="39"/>
      <c r="X13" s="39"/>
      <c r="Y13" s="39"/>
      <c r="Z13" s="39"/>
      <c r="AA13" s="39"/>
      <c r="AB13" s="39"/>
      <c r="AC13" s="45"/>
      <c r="AD13" s="212" t="s">
        <v>531</v>
      </c>
      <c r="AE13" s="214" t="e">
        <f>AVERAGE(N5:P5)</f>
        <v>#DIV/0!</v>
      </c>
      <c r="AF13" s="216"/>
    </row>
    <row r="14" spans="1:33" ht="15.75" customHeight="1" thickBot="1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  <c r="W14" s="39"/>
      <c r="X14" s="39"/>
      <c r="Y14" s="39"/>
      <c r="Z14" s="39"/>
      <c r="AA14" s="39"/>
      <c r="AB14" s="39"/>
      <c r="AC14" s="45"/>
      <c r="AD14" s="213"/>
      <c r="AE14" s="215"/>
      <c r="AF14" s="216"/>
    </row>
    <row r="15" spans="1:33" ht="17.25" customHeight="1" thickTop="1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0"/>
      <c r="W15" s="39"/>
      <c r="X15" s="39"/>
      <c r="Y15" s="39"/>
      <c r="Z15" s="39"/>
      <c r="AA15" s="39"/>
      <c r="AB15" s="39"/>
      <c r="AC15" s="45"/>
      <c r="AD15" s="212" t="s">
        <v>530</v>
      </c>
      <c r="AE15" s="214" t="e">
        <f>AVERAGE(R5:U5)</f>
        <v>#DIV/0!</v>
      </c>
      <c r="AF15" s="216"/>
    </row>
    <row r="16" spans="1:33" ht="17.25" customHeight="1" thickBo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40"/>
      <c r="W16" s="39"/>
      <c r="X16" s="39"/>
      <c r="Y16" s="39"/>
      <c r="Z16" s="39"/>
      <c r="AA16" s="39"/>
      <c r="AB16" s="39"/>
      <c r="AC16" s="45"/>
      <c r="AD16" s="213"/>
      <c r="AE16" s="215"/>
      <c r="AF16" s="216"/>
    </row>
    <row r="17" spans="1:35" ht="17.25" customHeight="1" thickTop="1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40"/>
      <c r="W17" s="39"/>
      <c r="X17" s="39"/>
      <c r="Y17" s="39"/>
      <c r="Z17" s="39"/>
      <c r="AA17" s="39"/>
      <c r="AB17" s="39"/>
      <c r="AC17" s="45"/>
      <c r="AD17" s="212" t="s">
        <v>529</v>
      </c>
      <c r="AE17" s="214" t="e">
        <f>AVERAGE(W5:Z5)</f>
        <v>#DIV/0!</v>
      </c>
      <c r="AF17" s="216"/>
      <c r="AG17" s="46"/>
    </row>
    <row r="18" spans="1:35" ht="17.25" customHeight="1" thickBot="1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  <c r="W18" s="39"/>
      <c r="X18" s="39"/>
      <c r="Y18" s="39"/>
      <c r="Z18" s="39"/>
      <c r="AA18" s="39"/>
      <c r="AB18" s="39"/>
      <c r="AC18" s="45"/>
      <c r="AD18" s="213"/>
      <c r="AE18" s="215"/>
      <c r="AF18" s="216"/>
    </row>
    <row r="19" spans="1:35" ht="18" customHeight="1" thickTop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0"/>
      <c r="W19" s="39"/>
      <c r="X19" s="39"/>
      <c r="Y19" s="39"/>
      <c r="Z19" s="39"/>
      <c r="AA19" s="39"/>
      <c r="AB19" s="39"/>
      <c r="AC19" s="39"/>
      <c r="AD19" s="212" t="s">
        <v>528</v>
      </c>
      <c r="AE19" s="214" t="e">
        <f>AVERAGE(AA5:AC5)</f>
        <v>#DIV/0!</v>
      </c>
      <c r="AF19" s="216"/>
    </row>
    <row r="20" spans="1:35" ht="18" customHeight="1" thickBo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39"/>
      <c r="X20" s="39"/>
      <c r="Y20" s="39"/>
      <c r="Z20" s="39"/>
      <c r="AA20" s="39"/>
      <c r="AB20" s="39"/>
      <c r="AC20" s="39"/>
      <c r="AD20" s="213"/>
      <c r="AE20" s="215"/>
      <c r="AF20" s="216"/>
    </row>
    <row r="21" spans="1:35" ht="18" customHeight="1" thickTop="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  <c r="W21" s="39"/>
      <c r="X21" s="39"/>
      <c r="Y21" s="39"/>
      <c r="Z21" s="39"/>
      <c r="AA21" s="39"/>
      <c r="AB21" s="39"/>
      <c r="AC21" s="39"/>
    </row>
    <row r="22" spans="1:35" ht="18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  <c r="W22" s="39"/>
      <c r="X22" s="39"/>
      <c r="Y22" s="39"/>
      <c r="Z22" s="39"/>
      <c r="AA22" s="39"/>
      <c r="AB22" s="39"/>
      <c r="AC22" s="39"/>
    </row>
    <row r="23" spans="1:35" ht="17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40"/>
      <c r="W23" s="39"/>
      <c r="X23" s="39"/>
      <c r="Y23" s="39"/>
      <c r="Z23" s="39"/>
      <c r="AA23" s="39"/>
      <c r="AB23" s="39"/>
      <c r="AC23" s="39"/>
    </row>
    <row r="24" spans="1:35" ht="17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  <c r="W24" s="39"/>
      <c r="X24" s="39"/>
      <c r="Y24" s="39"/>
      <c r="Z24" s="39"/>
      <c r="AA24" s="39"/>
      <c r="AB24" s="39"/>
      <c r="AC24" s="39"/>
    </row>
    <row r="25" spans="1:35" ht="17" customHeight="1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  <c r="W25" s="39"/>
      <c r="X25" s="39"/>
      <c r="Y25" s="39"/>
      <c r="Z25" s="39"/>
      <c r="AA25" s="39"/>
      <c r="AB25" s="39"/>
      <c r="AC25" s="39"/>
    </row>
    <row r="26" spans="1:35" ht="17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  <c r="W26" s="39"/>
      <c r="X26" s="39"/>
      <c r="Y26" s="39"/>
      <c r="Z26" s="39"/>
      <c r="AA26" s="39"/>
      <c r="AB26" s="39"/>
      <c r="AC26" s="39"/>
    </row>
    <row r="27" spans="1:35" ht="17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40"/>
      <c r="W27" s="39"/>
      <c r="X27" s="39"/>
      <c r="Y27" s="39"/>
      <c r="Z27" s="39"/>
      <c r="AA27" s="39"/>
      <c r="AB27" s="39"/>
      <c r="AC27" s="39"/>
    </row>
    <row r="28" spans="1:35" ht="17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0"/>
      <c r="W28" s="39"/>
      <c r="X28" s="39"/>
      <c r="Y28" s="39"/>
      <c r="Z28" s="39"/>
      <c r="AA28" s="39"/>
      <c r="AB28" s="39"/>
      <c r="AC28" s="39"/>
    </row>
    <row r="29" spans="1:35" ht="17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40"/>
      <c r="W29" s="39"/>
      <c r="X29" s="39"/>
      <c r="Y29" s="39"/>
      <c r="Z29" s="39"/>
      <c r="AA29" s="39"/>
      <c r="AB29" s="39"/>
      <c r="AC29" s="39"/>
    </row>
    <row r="30" spans="1:35" ht="17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  <c r="W30" s="39"/>
      <c r="X30" s="39"/>
      <c r="Y30" s="39"/>
      <c r="Z30" s="39"/>
      <c r="AA30" s="39"/>
      <c r="AB30" s="39"/>
      <c r="AC30" s="39"/>
    </row>
    <row r="31" spans="1:35" ht="17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40"/>
      <c r="W31" s="39"/>
      <c r="X31" s="39"/>
      <c r="Y31" s="39"/>
      <c r="Z31" s="39"/>
      <c r="AA31" s="39"/>
      <c r="AB31" s="39"/>
      <c r="AC31" s="39"/>
    </row>
    <row r="32" spans="1:35" ht="18" customHeight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40"/>
      <c r="W32" s="39"/>
      <c r="X32" s="39"/>
      <c r="Y32" s="39"/>
      <c r="Z32" s="39"/>
      <c r="AA32" s="39"/>
      <c r="AB32" s="39"/>
      <c r="AC32" s="39"/>
      <c r="AD32" s="210" t="s">
        <v>527</v>
      </c>
      <c r="AE32" s="211"/>
      <c r="AF32" s="211"/>
      <c r="AG32" s="211"/>
      <c r="AH32" s="211"/>
      <c r="AI32" s="211"/>
    </row>
    <row r="33" spans="1:3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40"/>
      <c r="W33" s="39"/>
      <c r="X33" s="39"/>
      <c r="Y33" s="39"/>
      <c r="Z33" s="39"/>
      <c r="AA33" s="39"/>
      <c r="AB33" s="39"/>
      <c r="AC33" s="39"/>
      <c r="AD33" s="44"/>
      <c r="AE33" s="43" t="s">
        <v>526</v>
      </c>
      <c r="AF33" s="43" t="s">
        <v>525</v>
      </c>
      <c r="AG33" s="43" t="s">
        <v>524</v>
      </c>
      <c r="AH33" s="42" t="s">
        <v>523</v>
      </c>
      <c r="AI33" s="43" t="s">
        <v>522</v>
      </c>
    </row>
    <row r="34" spans="1: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  <c r="W34" s="39"/>
      <c r="X34" s="39"/>
      <c r="Y34" s="39"/>
      <c r="Z34" s="39"/>
      <c r="AA34" s="39"/>
      <c r="AB34" s="39"/>
      <c r="AC34" s="39"/>
      <c r="AD34" s="42" t="s">
        <v>521</v>
      </c>
      <c r="AE34" s="41" t="e">
        <f>((COUNTIF($A$7:$A$42,4))/(COUNT($A$7:$A$42)))*100</f>
        <v>#DIV/0!</v>
      </c>
      <c r="AF34" s="41" t="e">
        <f>((COUNTIF($A$7:$A$42,3))/(COUNT($A$7:$A$42)))*100</f>
        <v>#DIV/0!</v>
      </c>
      <c r="AG34" s="41" t="e">
        <f>((COUNTIF($A$7:$A$42,2))/(COUNT($A$7:$A$42)))*100</f>
        <v>#DIV/0!</v>
      </c>
      <c r="AH34" s="41" t="e">
        <f>((COUNTIF($A$7:$A$42,1))/(COUNT($A$7:$A$42)))*100</f>
        <v>#DIV/0!</v>
      </c>
      <c r="AI34" s="41" t="e">
        <f t="shared" ref="AI34:AI63" si="3">SUM(AE34:AH34)</f>
        <v>#DIV/0!</v>
      </c>
    </row>
    <row r="35" spans="1: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0"/>
      <c r="W35" s="39"/>
      <c r="X35" s="39"/>
      <c r="Y35" s="39"/>
      <c r="Z35" s="39"/>
      <c r="AA35" s="39"/>
      <c r="AB35" s="39"/>
      <c r="AC35" s="39"/>
      <c r="AD35" s="42" t="s">
        <v>520</v>
      </c>
      <c r="AE35" s="41" t="e">
        <f>((COUNTIF($B$7:$B$42,4))/(COUNT($B$7:$B$42)))*100</f>
        <v>#DIV/0!</v>
      </c>
      <c r="AF35" s="41" t="e">
        <f>((COUNTIF($B$7:$B$42,3))/(COUNT($B$7:$B$42)))*100</f>
        <v>#DIV/0!</v>
      </c>
      <c r="AG35" s="41" t="e">
        <f>((COUNTIF($B$7:$B$42,2))/(COUNT($B$7:$B$42)))*100</f>
        <v>#DIV/0!</v>
      </c>
      <c r="AH35" s="41" t="e">
        <f>((COUNTIF($B$7:$B$42,1))/(COUNT($B$7:$B$42)))*100</f>
        <v>#DIV/0!</v>
      </c>
      <c r="AI35" s="41" t="e">
        <f t="shared" si="3"/>
        <v>#DIV/0!</v>
      </c>
    </row>
    <row r="36" spans="1:3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40"/>
      <c r="W36" s="39"/>
      <c r="X36" s="39"/>
      <c r="Y36" s="39"/>
      <c r="Z36" s="39"/>
      <c r="AA36" s="39"/>
      <c r="AB36" s="39"/>
      <c r="AC36" s="39"/>
      <c r="AD36" s="42" t="s">
        <v>519</v>
      </c>
      <c r="AE36" s="41" t="e">
        <f>((COUNTIF($C$7:$C$42,4))/(COUNT($C$7:$C$42)))*100</f>
        <v>#DIV/0!</v>
      </c>
      <c r="AF36" s="41" t="e">
        <f>((COUNTIF($C$7:$C$42,3))/(COUNT($C$7:$C$42)))*100</f>
        <v>#DIV/0!</v>
      </c>
      <c r="AG36" s="41" t="e">
        <f>((COUNTIF($C$7:$C$42,2))/(COUNT($C$7:$C$42)))*100</f>
        <v>#DIV/0!</v>
      </c>
      <c r="AH36" s="41" t="e">
        <f>((COUNTIF($C$7:$C$42,1))/(COUNT($C$7:$C$42)))*100</f>
        <v>#DIV/0!</v>
      </c>
      <c r="AI36" s="41" t="e">
        <f t="shared" si="3"/>
        <v>#DIV/0!</v>
      </c>
    </row>
    <row r="37" spans="1:3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0"/>
      <c r="W37" s="39"/>
      <c r="X37" s="39"/>
      <c r="Y37" s="39"/>
      <c r="Z37" s="39"/>
      <c r="AA37" s="39"/>
      <c r="AB37" s="39"/>
      <c r="AC37" s="39"/>
      <c r="AD37" s="42" t="s">
        <v>518</v>
      </c>
      <c r="AE37" s="41" t="e">
        <f>((COUNTIF($D$7:$D$42,4))/(COUNT($D$7:$D$42)))*100</f>
        <v>#DIV/0!</v>
      </c>
      <c r="AF37" s="41" t="e">
        <f>((COUNTIF($D$7:$D$42,3))/(COUNT($D$7:$D$42)))*100</f>
        <v>#DIV/0!</v>
      </c>
      <c r="AG37" s="41" t="e">
        <f>((COUNTIF($D$7:$D$42,2))/(COUNT($D$7:$D$42)))*100</f>
        <v>#DIV/0!</v>
      </c>
      <c r="AH37" s="41" t="e">
        <f>((COUNTIF($D$7:$D$42,1))/(COUNT($D$7:$D$42)))*100</f>
        <v>#DIV/0!</v>
      </c>
      <c r="AI37" s="41" t="e">
        <f t="shared" si="3"/>
        <v>#DIV/0!</v>
      </c>
    </row>
    <row r="38" spans="1:3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40"/>
      <c r="W38" s="39"/>
      <c r="X38" s="39"/>
      <c r="Y38" s="39"/>
      <c r="Z38" s="39"/>
      <c r="AA38" s="39"/>
      <c r="AB38" s="39"/>
      <c r="AC38" s="39"/>
      <c r="AD38" s="42" t="s">
        <v>517</v>
      </c>
      <c r="AE38" s="41" t="e">
        <f>((COUNTIF($E$7:$E$42,4))/(COUNT($E$7:$E$42)))*100</f>
        <v>#DIV/0!</v>
      </c>
      <c r="AF38" s="41" t="e">
        <f>((COUNTIF($E$7:$E$42,3))/(COUNT($E$7:$E$42)))*100</f>
        <v>#DIV/0!</v>
      </c>
      <c r="AG38" s="41" t="e">
        <f>((COUNTIF($E$7:$E$42,2))/(COUNT($E$7:$E$42)))*100</f>
        <v>#DIV/0!</v>
      </c>
      <c r="AH38" s="41" t="e">
        <f>((COUNTIF($E$7:$E$42,1))/(COUNT($E$7:$E$42)))*100</f>
        <v>#DIV/0!</v>
      </c>
      <c r="AI38" s="41" t="e">
        <f t="shared" si="3"/>
        <v>#DIV/0!</v>
      </c>
    </row>
    <row r="39" spans="1:3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0"/>
      <c r="W39" s="39"/>
      <c r="X39" s="39"/>
      <c r="Y39" s="39"/>
      <c r="Z39" s="39"/>
      <c r="AA39" s="39"/>
      <c r="AB39" s="39"/>
      <c r="AC39" s="39"/>
      <c r="AD39" s="42" t="s">
        <v>516</v>
      </c>
      <c r="AE39" s="41" t="e">
        <f>((COUNTIF($F$7:$F$42,4))/(COUNT($F$7:$F$42)))*100</f>
        <v>#DIV/0!</v>
      </c>
      <c r="AF39" s="41" t="e">
        <f>((COUNTIF($F$7:$F$42,3))/(COUNT($F$7:$F$42)))*100</f>
        <v>#DIV/0!</v>
      </c>
      <c r="AG39" s="41" t="e">
        <f>((COUNTIF($F$7:$F$42,2))/(COUNT($F$7:$F$42)))*100</f>
        <v>#DIV/0!</v>
      </c>
      <c r="AH39" s="41" t="e">
        <f>((COUNTIF($F$7:$F$42,1))/(COUNT($F$7:$F$42)))*100</f>
        <v>#DIV/0!</v>
      </c>
      <c r="AI39" s="41" t="e">
        <f t="shared" si="3"/>
        <v>#DIV/0!</v>
      </c>
    </row>
    <row r="40" spans="1: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  <c r="W40" s="39"/>
      <c r="X40" s="39"/>
      <c r="Y40" s="39"/>
      <c r="Z40" s="39"/>
      <c r="AA40" s="39"/>
      <c r="AB40" s="39"/>
      <c r="AC40" s="39"/>
      <c r="AD40" s="42" t="s">
        <v>515</v>
      </c>
      <c r="AE40" s="41" t="e">
        <f>((COUNTIF($G$7:$G$42,4))/(COUNT($G$7:$G$42)))*100</f>
        <v>#DIV/0!</v>
      </c>
      <c r="AF40" s="41" t="e">
        <f>((COUNTIF($G$7:$G$42,3))/(COUNT($G$7:$G$42)))*100</f>
        <v>#DIV/0!</v>
      </c>
      <c r="AG40" s="41" t="e">
        <f>((COUNTIF($G$7:$G$42,2))/(COUNT($G$7:$G$42)))*100</f>
        <v>#DIV/0!</v>
      </c>
      <c r="AH40" s="41" t="e">
        <f>((COUNTIF($G$7:$G$42,1))/(COUNT($G$7:$G$42)))*100</f>
        <v>#DIV/0!</v>
      </c>
      <c r="AI40" s="41" t="e">
        <f t="shared" si="3"/>
        <v>#DIV/0!</v>
      </c>
    </row>
    <row r="41" spans="1:3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40"/>
      <c r="W41" s="39"/>
      <c r="X41" s="39"/>
      <c r="Y41" s="39"/>
      <c r="Z41" s="39"/>
      <c r="AA41" s="39"/>
      <c r="AB41" s="39"/>
      <c r="AC41" s="39"/>
      <c r="AD41" s="42" t="s">
        <v>514</v>
      </c>
      <c r="AE41" s="41" t="e">
        <f>((COUNTIF($H$7:$H$42,4))/(COUNT($H$7:$H$42)))*100</f>
        <v>#DIV/0!</v>
      </c>
      <c r="AF41" s="41" t="e">
        <f>((COUNTIF($H$7:$H$42,3))/(COUNT($H$7:$H$42)))*100</f>
        <v>#DIV/0!</v>
      </c>
      <c r="AG41" s="41" t="e">
        <f>((COUNTIF($H$7:$H$42,2))/(COUNT($H$7:$H$42)))*100</f>
        <v>#DIV/0!</v>
      </c>
      <c r="AH41" s="41" t="e">
        <f>((COUNTIF($H$7:$H$42,1))/(COUNT($H$7:$H$42)))*100</f>
        <v>#DIV/0!</v>
      </c>
      <c r="AI41" s="41" t="e">
        <f t="shared" si="3"/>
        <v>#DIV/0!</v>
      </c>
    </row>
    <row r="42" spans="1: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40"/>
      <c r="W42" s="39"/>
      <c r="X42" s="39"/>
      <c r="Y42" s="39"/>
      <c r="Z42" s="39"/>
      <c r="AA42" s="39"/>
      <c r="AB42" s="39"/>
      <c r="AC42" s="39"/>
      <c r="AD42" s="42" t="s">
        <v>513</v>
      </c>
      <c r="AE42" s="41" t="e">
        <f>((COUNTIF($I$7:$I$42,4))/(COUNT($I$7:$I$42)))*100</f>
        <v>#DIV/0!</v>
      </c>
      <c r="AF42" s="41" t="e">
        <f>((COUNTIF($I$7:$I$42,3))/(COUNT($I$7:$I$42)))*100</f>
        <v>#DIV/0!</v>
      </c>
      <c r="AG42" s="41" t="e">
        <f>((COUNTIF($I$7:$I$42,2))/(COUNT($I$7:$I$42)))*100</f>
        <v>#DIV/0!</v>
      </c>
      <c r="AH42" s="41" t="e">
        <f>((COUNTIF($I$7:$I$42,1))/(COUNT($I$7:$I$42)))*100</f>
        <v>#DIV/0!</v>
      </c>
      <c r="AI42" s="41" t="e">
        <f t="shared" si="3"/>
        <v>#DIV/0!</v>
      </c>
    </row>
    <row r="43" spans="1: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40"/>
      <c r="W43" s="39"/>
      <c r="X43" s="39"/>
      <c r="Y43" s="39"/>
      <c r="Z43" s="39"/>
      <c r="AA43" s="39"/>
      <c r="AB43" s="39"/>
      <c r="AC43" s="39"/>
      <c r="AD43" s="42" t="s">
        <v>512</v>
      </c>
      <c r="AE43" s="41" t="e">
        <f>((COUNTIF($J$7:$J$42,4))/(COUNT($J$7:$J$42)))*100</f>
        <v>#DIV/0!</v>
      </c>
      <c r="AF43" s="41" t="e">
        <f>((COUNTIF($J$7:$J$42,3))/(COUNT($J$7:$J$42)))*100</f>
        <v>#DIV/0!</v>
      </c>
      <c r="AG43" s="41" t="e">
        <f>((COUNTIF($J$7:$J$42,2))/(COUNT($J$7:$J$42)))*100</f>
        <v>#DIV/0!</v>
      </c>
      <c r="AH43" s="41" t="e">
        <f>((COUNTIF($J$7:$J$42,1))/(COUNT($J$7:$J$42)))*100</f>
        <v>#DIV/0!</v>
      </c>
      <c r="AI43" s="41" t="e">
        <f t="shared" si="3"/>
        <v>#DIV/0!</v>
      </c>
    </row>
    <row r="44" spans="1:3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39"/>
      <c r="X44" s="39"/>
      <c r="Y44" s="39"/>
      <c r="Z44" s="39"/>
      <c r="AA44" s="39"/>
      <c r="AB44" s="39"/>
      <c r="AC44" s="39"/>
      <c r="AD44" s="42" t="s">
        <v>511</v>
      </c>
      <c r="AE44" s="41" t="e">
        <f>((COUNTIF($K$7:$K$42,4))/(COUNT($K$7:$K$42)))*100</f>
        <v>#DIV/0!</v>
      </c>
      <c r="AF44" s="41" t="e">
        <f>((COUNTIF($K$7:$K$42,3))/(COUNT($K$7:$K$42)))*100</f>
        <v>#DIV/0!</v>
      </c>
      <c r="AG44" s="41" t="e">
        <f>((COUNTIF($K$7:$K$42,2))/(COUNT($K$7:$K$42)))*100</f>
        <v>#DIV/0!</v>
      </c>
      <c r="AH44" s="41" t="e">
        <f>((COUNTIF($K$7:$K$42,1))/(COUNT($K$7:$K$42)))*100</f>
        <v>#DIV/0!</v>
      </c>
      <c r="AI44" s="41" t="e">
        <f t="shared" si="3"/>
        <v>#DIV/0!</v>
      </c>
    </row>
    <row r="45" spans="1:3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40"/>
      <c r="W45" s="39"/>
      <c r="X45" s="39"/>
      <c r="Y45" s="39"/>
      <c r="Z45" s="39"/>
      <c r="AA45" s="39"/>
      <c r="AB45" s="39"/>
      <c r="AC45" s="39"/>
      <c r="AD45" s="42" t="s">
        <v>510</v>
      </c>
      <c r="AE45" s="41" t="e">
        <f>((COUNTIF($L$7:$L$42,4))/(COUNT($L$7:$L$42)))*100</f>
        <v>#DIV/0!</v>
      </c>
      <c r="AF45" s="41" t="e">
        <f>((COUNTIF($L$7:$L$42,3))/(COUNT($L$7:$L$42)))*100</f>
        <v>#DIV/0!</v>
      </c>
      <c r="AG45" s="41" t="e">
        <f>((COUNTIF($L$7:$L$42,2))/(COUNT($L$7:$L$42)))*100</f>
        <v>#DIV/0!</v>
      </c>
      <c r="AH45" s="41" t="e">
        <f>((COUNTIF($L$7:$L$42,1))/(COUNT($L$7:$L$42)))*100</f>
        <v>#DIV/0!</v>
      </c>
      <c r="AI45" s="41" t="e">
        <f t="shared" si="3"/>
        <v>#DIV/0!</v>
      </c>
    </row>
    <row r="46" spans="1:3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0"/>
      <c r="W46" s="39"/>
      <c r="X46" s="39"/>
      <c r="Y46" s="39"/>
      <c r="Z46" s="39"/>
      <c r="AA46" s="39"/>
      <c r="AB46" s="39"/>
      <c r="AC46" s="39"/>
      <c r="AD46" s="42" t="s">
        <v>509</v>
      </c>
      <c r="AE46" s="41" t="e">
        <f>((COUNTIF($M$7:$M$42,4))/(COUNT($M$7:$M$42)))*100</f>
        <v>#DIV/0!</v>
      </c>
      <c r="AF46" s="41" t="e">
        <f>((COUNTIF($M$7:$M$42,3))/(COUNT($M$7:$M$42)))*100</f>
        <v>#DIV/0!</v>
      </c>
      <c r="AG46" s="41" t="e">
        <f>((COUNTIF($M$7:$M$42,2))/(COUNT($M$7:$M$42)))*100</f>
        <v>#DIV/0!</v>
      </c>
      <c r="AH46" s="41" t="e">
        <f>((COUNTIF($M$7:$M$42,1))/(COUNT($M$7:$M$42)))*100</f>
        <v>#DIV/0!</v>
      </c>
      <c r="AI46" s="41" t="e">
        <f t="shared" si="3"/>
        <v>#DIV/0!</v>
      </c>
    </row>
    <row r="47" spans="1:3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0"/>
      <c r="W47" s="39"/>
      <c r="X47" s="39"/>
      <c r="Y47" s="39"/>
      <c r="Z47" s="39"/>
      <c r="AA47" s="39"/>
      <c r="AB47" s="39"/>
      <c r="AC47" s="39"/>
      <c r="AD47" s="42" t="s">
        <v>508</v>
      </c>
      <c r="AE47" s="41" t="e">
        <f>((COUNTIF(#REF!,4))/(COUNT(#REF!)))*100</f>
        <v>#REF!</v>
      </c>
      <c r="AF47" s="41" t="e">
        <f>((COUNTIF(#REF!,3))/(COUNT(#REF!)))*100</f>
        <v>#REF!</v>
      </c>
      <c r="AG47" s="41" t="e">
        <f>((COUNTIF(#REF!,2))/(COUNT(#REF!)))*100</f>
        <v>#REF!</v>
      </c>
      <c r="AH47" s="41" t="e">
        <f>((COUNTIF(#REF!,1))/(COUNT(#REF!)))*100</f>
        <v>#REF!</v>
      </c>
      <c r="AI47" s="41" t="e">
        <f t="shared" si="3"/>
        <v>#REF!</v>
      </c>
    </row>
    <row r="48" spans="1:3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0"/>
      <c r="W48" s="39"/>
      <c r="X48" s="39"/>
      <c r="Y48" s="39"/>
      <c r="Z48" s="39"/>
      <c r="AA48" s="39"/>
      <c r="AB48" s="39"/>
      <c r="AC48" s="39"/>
      <c r="AD48" s="42" t="s">
        <v>507</v>
      </c>
      <c r="AE48" s="41" t="e">
        <f>((COUNTIF($N$7:$N$42,4))/(COUNT($N$7:$N$42)))*100</f>
        <v>#DIV/0!</v>
      </c>
      <c r="AF48" s="41" t="e">
        <f>((COUNTIF($N$7:$N$42,3))/(COUNT($N$7:$N$42)))*100</f>
        <v>#DIV/0!</v>
      </c>
      <c r="AG48" s="41" t="e">
        <f>((COUNTIF($N$7:$N$42,2))/(COUNT($N$7:$N$42)))*100</f>
        <v>#DIV/0!</v>
      </c>
      <c r="AH48" s="41" t="e">
        <f>((COUNTIF($N$7:$N$42,1))/(COUNT($N$7:$N$42)))*100</f>
        <v>#DIV/0!</v>
      </c>
      <c r="AI48" s="41" t="e">
        <f t="shared" si="3"/>
        <v>#DIV/0!</v>
      </c>
    </row>
    <row r="49" spans="1:3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0"/>
      <c r="W49" s="39"/>
      <c r="X49" s="39"/>
      <c r="Y49" s="39"/>
      <c r="Z49" s="39"/>
      <c r="AA49" s="39"/>
      <c r="AB49" s="39"/>
      <c r="AC49" s="39"/>
      <c r="AD49" s="42" t="s">
        <v>506</v>
      </c>
      <c r="AE49" s="41" t="e">
        <f>((COUNTIF($O$7:$O$42,4))/(COUNT($O$7:$O$42)))*100</f>
        <v>#DIV/0!</v>
      </c>
      <c r="AF49" s="41" t="e">
        <f>((COUNTIF($O$7:$O$42,3))/(COUNT($O$7:$O$42)))*100</f>
        <v>#DIV/0!</v>
      </c>
      <c r="AG49" s="41" t="e">
        <f>((COUNTIF($O$7:$O$42,2))/(COUNT($O$7:$O$42)))*100</f>
        <v>#DIV/0!</v>
      </c>
      <c r="AH49" s="41" t="e">
        <f>((COUNTIF($O$7:$O$42,1))/(COUNT($O$7:$O$42)))*100</f>
        <v>#DIV/0!</v>
      </c>
      <c r="AI49" s="41" t="e">
        <f t="shared" si="3"/>
        <v>#DIV/0!</v>
      </c>
    </row>
    <row r="50" spans="1:3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0"/>
      <c r="W50" s="39"/>
      <c r="X50" s="39"/>
      <c r="Y50" s="39"/>
      <c r="Z50" s="39"/>
      <c r="AA50" s="39"/>
      <c r="AB50" s="39"/>
      <c r="AC50" s="39"/>
      <c r="AD50" s="42" t="s">
        <v>505</v>
      </c>
      <c r="AE50" s="41" t="e">
        <f>((COUNTIF($P$7:$P$42,4))/(COUNT($P$7:$P$42)))*100</f>
        <v>#DIV/0!</v>
      </c>
      <c r="AF50" s="41" t="e">
        <f>((COUNTIF($P$7:$P$42,3))/(COUNT($P$7:$P$42)))*100</f>
        <v>#DIV/0!</v>
      </c>
      <c r="AG50" s="41" t="e">
        <f>((COUNTIF($P$7:$P$42,2))/(COUNT($P$7:$P$42)))*100</f>
        <v>#DIV/0!</v>
      </c>
      <c r="AH50" s="41" t="e">
        <f>((COUNTIF($P$7:$P$42,1))/(COUNT($P$7:$P$42)))*100</f>
        <v>#DIV/0!</v>
      </c>
      <c r="AI50" s="41" t="e">
        <f t="shared" si="3"/>
        <v>#DIV/0!</v>
      </c>
    </row>
    <row r="51" spans="1:3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0"/>
      <c r="W51" s="39"/>
      <c r="X51" s="39"/>
      <c r="Y51" s="39"/>
      <c r="Z51" s="39"/>
      <c r="AA51" s="39"/>
      <c r="AB51" s="39"/>
      <c r="AC51" s="39"/>
      <c r="AD51" s="42" t="s">
        <v>504</v>
      </c>
      <c r="AE51" s="41" t="e">
        <f>((COUNTIF($R$7:$R$42,4))/(COUNT($R$7:$R$42)))*100</f>
        <v>#DIV/0!</v>
      </c>
      <c r="AF51" s="41" t="e">
        <f>((COUNTIF($R$7:$R$42,3))/(COUNT($R$7:$R$42)))*100</f>
        <v>#DIV/0!</v>
      </c>
      <c r="AG51" s="41" t="e">
        <f>((COUNTIF($R$7:$R$42,2))/(COUNT($R$7:$R$42)))*100</f>
        <v>#DIV/0!</v>
      </c>
      <c r="AH51" s="41" t="e">
        <f>((COUNTIF($R$7:$R$42,1))/(COUNT($R$7:$R$42)))*100</f>
        <v>#DIV/0!</v>
      </c>
      <c r="AI51" s="41" t="e">
        <f t="shared" si="3"/>
        <v>#DIV/0!</v>
      </c>
    </row>
    <row r="52" spans="1:3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0"/>
      <c r="W52" s="39"/>
      <c r="X52" s="39"/>
      <c r="Y52" s="39"/>
      <c r="Z52" s="39"/>
      <c r="AA52" s="39"/>
      <c r="AB52" s="39"/>
      <c r="AC52" s="39"/>
      <c r="AD52" s="42" t="s">
        <v>503</v>
      </c>
      <c r="AE52" s="41" t="e">
        <f>((COUNTIF($S$7:$S$42,4))/(COUNT($S$7:$S$42)))*100</f>
        <v>#DIV/0!</v>
      </c>
      <c r="AF52" s="41" t="e">
        <f>((COUNTIF($S$7:$S$42,3))/(COUNT($S$7:$S$42)))*100</f>
        <v>#DIV/0!</v>
      </c>
      <c r="AG52" s="41" t="e">
        <f>((COUNTIF($S$7:$S$42,2))/(COUNT($S$7:$S$42)))*100</f>
        <v>#DIV/0!</v>
      </c>
      <c r="AH52" s="41" t="e">
        <f>((COUNTIF($S$7:$S$42,1))/(COUNT($S$7:$S$42)))*100</f>
        <v>#DIV/0!</v>
      </c>
      <c r="AI52" s="41" t="e">
        <f t="shared" si="3"/>
        <v>#DIV/0!</v>
      </c>
    </row>
    <row r="53" spans="1:3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0"/>
      <c r="W53" s="39"/>
      <c r="X53" s="39"/>
      <c r="Y53" s="39"/>
      <c r="Z53" s="39"/>
      <c r="AA53" s="39"/>
      <c r="AB53" s="39"/>
      <c r="AC53" s="39"/>
      <c r="AD53" s="42" t="s">
        <v>502</v>
      </c>
      <c r="AE53" s="41" t="e">
        <f>((COUNTIF($T$7:$T$42,4))/(COUNT($T$7:$T$42)))*100</f>
        <v>#DIV/0!</v>
      </c>
      <c r="AF53" s="41" t="e">
        <f>((COUNTIF($T$7:$T$42,3))/(COUNT($T$7:$T$42)))*100</f>
        <v>#DIV/0!</v>
      </c>
      <c r="AG53" s="41" t="e">
        <f>((COUNTIF($T$7:$T$42,2))/(COUNT($T$7:$T$42)))*100</f>
        <v>#DIV/0!</v>
      </c>
      <c r="AH53" s="41" t="e">
        <f>((COUNTIF($T$7:$T$42,1))/(COUNT($T$7:$T$42)))*100</f>
        <v>#DIV/0!</v>
      </c>
      <c r="AI53" s="41" t="e">
        <f t="shared" si="3"/>
        <v>#DIV/0!</v>
      </c>
    </row>
    <row r="54" spans="1:3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40"/>
      <c r="W54" s="39"/>
      <c r="X54" s="39"/>
      <c r="Y54" s="39"/>
      <c r="Z54" s="39"/>
      <c r="AA54" s="39"/>
      <c r="AB54" s="39"/>
      <c r="AC54" s="39"/>
      <c r="AD54" s="42" t="s">
        <v>501</v>
      </c>
      <c r="AE54" s="41" t="e">
        <f>((COUNTIF($U$7:$U$42,4))/(COUNT($U$7:$U$42)))*100</f>
        <v>#DIV/0!</v>
      </c>
      <c r="AF54" s="41" t="e">
        <f>((COUNTIF($U$7:$U$42,3))/(COUNT($U$7:$U$42)))*100</f>
        <v>#DIV/0!</v>
      </c>
      <c r="AG54" s="41" t="e">
        <f>((COUNTIF($U$7:$U$42,2))/(COUNT($U$7:$U$42)))*100</f>
        <v>#DIV/0!</v>
      </c>
      <c r="AH54" s="41" t="e">
        <f>((COUNTIF($U$7:$U$42,1))/(COUNT($U$7:$U$42)))*100</f>
        <v>#DIV/0!</v>
      </c>
      <c r="AI54" s="41" t="e">
        <f t="shared" si="3"/>
        <v>#DIV/0!</v>
      </c>
    </row>
    <row r="55" spans="1: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0"/>
      <c r="W55" s="39"/>
      <c r="X55" s="39"/>
      <c r="Y55" s="39"/>
      <c r="Z55" s="39"/>
      <c r="AA55" s="39"/>
      <c r="AB55" s="39"/>
      <c r="AC55" s="39"/>
      <c r="AD55" s="42" t="s">
        <v>500</v>
      </c>
      <c r="AE55" s="41" t="e">
        <f>((COUNTIF(#REF!,4))/(COUNT(#REF!)))*100</f>
        <v>#REF!</v>
      </c>
      <c r="AF55" s="41" t="e">
        <f>((COUNTIF(#REF!,3))/(COUNT(#REF!)))*100</f>
        <v>#REF!</v>
      </c>
      <c r="AG55" s="41" t="e">
        <f>((COUNTIF(#REF!,2))/(COUNT(#REF!)))*100</f>
        <v>#REF!</v>
      </c>
      <c r="AH55" s="41" t="e">
        <f>((COUNTIF(#REF!,1))/(COUNT(#REF!)))*100</f>
        <v>#REF!</v>
      </c>
      <c r="AI55" s="41" t="e">
        <f t="shared" si="3"/>
        <v>#REF!</v>
      </c>
    </row>
    <row r="56" spans="1:3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0"/>
      <c r="W56" s="39"/>
      <c r="X56" s="39"/>
      <c r="Y56" s="39"/>
      <c r="Z56" s="39"/>
      <c r="AA56" s="39"/>
      <c r="AB56" s="39"/>
      <c r="AC56" s="39"/>
      <c r="AD56" s="42" t="s">
        <v>499</v>
      </c>
      <c r="AE56" s="41" t="e">
        <f>((COUNTIF($W$7:$W$42,4))/(COUNT($W$7:$W$42)))*100</f>
        <v>#DIV/0!</v>
      </c>
      <c r="AF56" s="41" t="e">
        <f>((COUNTIF($W$7:$W$42,3))/(COUNT($W$7:$W$42)))*100</f>
        <v>#DIV/0!</v>
      </c>
      <c r="AG56" s="41" t="e">
        <f>((COUNTIF($W$7:$W$42,2))/(COUNT($W$7:$W$42)))*100</f>
        <v>#DIV/0!</v>
      </c>
      <c r="AH56" s="41" t="e">
        <f>((COUNTIF($W$7:$W$42,4))/(COUNT($W$7:$W$42)))*100</f>
        <v>#DIV/0!</v>
      </c>
      <c r="AI56" s="41" t="e">
        <f t="shared" si="3"/>
        <v>#DIV/0!</v>
      </c>
    </row>
    <row r="57" spans="1:3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0"/>
      <c r="W57" s="39"/>
      <c r="X57" s="39"/>
      <c r="Y57" s="39"/>
      <c r="Z57" s="39"/>
      <c r="AA57" s="39"/>
      <c r="AB57" s="39"/>
      <c r="AC57" s="39"/>
      <c r="AD57" s="42" t="s">
        <v>498</v>
      </c>
      <c r="AE57" s="41" t="e">
        <f>((COUNTIF($X$7:$X$42,4))/(COUNT($X$7:$X$42)))*100</f>
        <v>#DIV/0!</v>
      </c>
      <c r="AF57" s="41" t="e">
        <f>((COUNTIF($X$7:$X$42,3))/(COUNT($X$7:$X$42)))*100</f>
        <v>#DIV/0!</v>
      </c>
      <c r="AG57" s="41" t="e">
        <f>((COUNTIF($X$7:$X$42,2))/(COUNT($X$7:$X$42)))*100</f>
        <v>#DIV/0!</v>
      </c>
      <c r="AH57" s="41" t="e">
        <f>((COUNTIF($X$7:$X$42,1))/(COUNT($X$7:$X$42)))*100</f>
        <v>#DIV/0!</v>
      </c>
      <c r="AI57" s="41" t="e">
        <f t="shared" si="3"/>
        <v>#DIV/0!</v>
      </c>
    </row>
    <row r="58" spans="1:3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0"/>
      <c r="W58" s="39"/>
      <c r="X58" s="39"/>
      <c r="Y58" s="39"/>
      <c r="Z58" s="39"/>
      <c r="AA58" s="39"/>
      <c r="AB58" s="39"/>
      <c r="AC58" s="39"/>
      <c r="AD58" s="42" t="s">
        <v>497</v>
      </c>
      <c r="AE58" s="41" t="e">
        <f>((COUNTIF($Y$7:$Y$42,4))/(COUNT($Y$7:$Y$42)))*100</f>
        <v>#DIV/0!</v>
      </c>
      <c r="AF58" s="41" t="e">
        <f>((COUNTIF($Y$7:$Y$42,3))/(COUNT($Y$7:$Y$42)))*100</f>
        <v>#DIV/0!</v>
      </c>
      <c r="AG58" s="41" t="e">
        <f>((COUNTIF($Y$7:$Y$42,2))/(COUNT($Y$7:$Y$42)))*100</f>
        <v>#DIV/0!</v>
      </c>
      <c r="AH58" s="41" t="e">
        <f>((COUNTIF($Y$7:$Y$42,1))/(COUNT($Y$7:$Y$42)))*100</f>
        <v>#DIV/0!</v>
      </c>
      <c r="AI58" s="41" t="e">
        <f t="shared" si="3"/>
        <v>#DIV/0!</v>
      </c>
    </row>
    <row r="59" spans="1:3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0"/>
      <c r="W59" s="39"/>
      <c r="X59" s="39"/>
      <c r="Y59" s="39"/>
      <c r="Z59" s="39"/>
      <c r="AA59" s="39"/>
      <c r="AB59" s="39"/>
      <c r="AC59" s="39"/>
      <c r="AD59" s="42" t="s">
        <v>496</v>
      </c>
      <c r="AE59" s="41" t="e">
        <f>((COUNTIF($Z$7:$Z$42,4))/(COUNT($Z$7:$Z$42)))*100</f>
        <v>#DIV/0!</v>
      </c>
      <c r="AF59" s="41" t="e">
        <f>((COUNTIF($Z$7:$Z$42,3))/(COUNT($Z$7:$Z$42)))*100</f>
        <v>#DIV/0!</v>
      </c>
      <c r="AG59" s="41" t="e">
        <f>((COUNTIF($Z$7:$Z$42,2))/(COUNT($Z$7:$Z$42)))*100</f>
        <v>#DIV/0!</v>
      </c>
      <c r="AH59" s="41" t="e">
        <f>((COUNTIF($Z$7:$Z$42,1))/(COUNT($Z$7:$Z$42)))*100</f>
        <v>#DIV/0!</v>
      </c>
      <c r="AI59" s="41" t="e">
        <f t="shared" si="3"/>
        <v>#DIV/0!</v>
      </c>
    </row>
    <row r="60" spans="1:3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40"/>
      <c r="W60" s="39"/>
      <c r="X60" s="39"/>
      <c r="Y60" s="39"/>
      <c r="Z60" s="39"/>
      <c r="AA60" s="39"/>
      <c r="AB60" s="39"/>
      <c r="AC60" s="39"/>
      <c r="AD60" s="42" t="s">
        <v>495</v>
      </c>
      <c r="AE60" s="41" t="e">
        <f>((COUNTIF(#REF!,4))/(COUNT(#REF!)))*100</f>
        <v>#REF!</v>
      </c>
      <c r="AF60" s="41" t="e">
        <f>((COUNTIF(#REF!,3))/(COUNT(#REF!)))*100</f>
        <v>#REF!</v>
      </c>
      <c r="AG60" s="41" t="e">
        <f>((COUNTIF(#REF!,2))/(COUNT(#REF!)))*100</f>
        <v>#REF!</v>
      </c>
      <c r="AH60" s="41" t="e">
        <f>((COUNTIF(#REF!,1))/(COUNT(#REF!)))*100</f>
        <v>#REF!</v>
      </c>
      <c r="AI60" s="41" t="e">
        <f t="shared" si="3"/>
        <v>#REF!</v>
      </c>
    </row>
    <row r="61" spans="1:3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40"/>
      <c r="W61" s="39"/>
      <c r="X61" s="39"/>
      <c r="Y61" s="39"/>
      <c r="Z61" s="39"/>
      <c r="AA61" s="39"/>
      <c r="AB61" s="39"/>
      <c r="AC61" s="39"/>
      <c r="AD61" s="42" t="s">
        <v>494</v>
      </c>
      <c r="AE61" s="41" t="e">
        <f>((COUNTIF($AA$7:$AA$42,4))/(COUNT($AA$7:$AA$42)))*100</f>
        <v>#DIV/0!</v>
      </c>
      <c r="AF61" s="41" t="e">
        <f>((COUNTIF($AA$7:$AA$42,3))/(COUNT($AA$7:$AA$42)))*100</f>
        <v>#DIV/0!</v>
      </c>
      <c r="AG61" s="41" t="e">
        <f>((COUNTIF($AA$7:$AA$42,2))/(COUNT($AA$7:$AA$42)))*100</f>
        <v>#DIV/0!</v>
      </c>
      <c r="AH61" s="41" t="e">
        <f>((COUNTIF($AA$7:$AA$42,1))/(COUNT($AA$7:$AA$42)))*100</f>
        <v>#DIV/0!</v>
      </c>
      <c r="AI61" s="41" t="e">
        <f t="shared" si="3"/>
        <v>#DIV/0!</v>
      </c>
    </row>
    <row r="62" spans="1: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40"/>
      <c r="W62" s="39"/>
      <c r="X62" s="39"/>
      <c r="Y62" s="39"/>
      <c r="Z62" s="39"/>
      <c r="AA62" s="39"/>
      <c r="AB62" s="39"/>
      <c r="AC62" s="39"/>
      <c r="AD62" s="42" t="s">
        <v>493</v>
      </c>
      <c r="AE62" s="41" t="e">
        <f>((COUNTIF($AB$7:$AB$42,4))/(COUNT($AB$7:$AB$42)))*100</f>
        <v>#DIV/0!</v>
      </c>
      <c r="AF62" s="41" t="e">
        <f>((COUNTIF($AB$7:$AB$42,3))/(COUNT($AB$7:$AB$42)))*100</f>
        <v>#DIV/0!</v>
      </c>
      <c r="AG62" s="41" t="e">
        <f>((COUNTIF($AB$7:$AB$42,2))/(COUNT($AB$7:$AB$42)))*100</f>
        <v>#DIV/0!</v>
      </c>
      <c r="AH62" s="41" t="e">
        <f>((COUNTIF($AB$7:$AB$42,1))/(COUNT($AB$7:$AB$42)))*100</f>
        <v>#DIV/0!</v>
      </c>
      <c r="AI62" s="41" t="e">
        <f t="shared" si="3"/>
        <v>#DIV/0!</v>
      </c>
    </row>
    <row r="63" spans="1: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40"/>
      <c r="W63" s="39"/>
      <c r="X63" s="39"/>
      <c r="Y63" s="39"/>
      <c r="Z63" s="39"/>
      <c r="AA63" s="39"/>
      <c r="AB63" s="39"/>
      <c r="AC63" s="39"/>
      <c r="AD63" s="42" t="s">
        <v>492</v>
      </c>
      <c r="AE63" s="41" t="e">
        <f>((COUNTIF($AC$7:$AC$42,4))/(COUNT($AC$7:$AC$42)))*100</f>
        <v>#DIV/0!</v>
      </c>
      <c r="AF63" s="41" t="e">
        <f>((COUNTIF($AC$7:$AC$42,3))/(COUNT($AC$7:$AC$42)))*100</f>
        <v>#DIV/0!</v>
      </c>
      <c r="AG63" s="41" t="e">
        <f>((COUNTIF($AC$7:$AC$42,2))/(COUNT($AC$7:$AC$42)))*100</f>
        <v>#DIV/0!</v>
      </c>
      <c r="AH63" s="41" t="e">
        <f>((COUNTIF($AC$7:$AC$42,1))/(COUNT($AC$7:$AC$42)))*100</f>
        <v>#DIV/0!</v>
      </c>
      <c r="AI63" s="41" t="e">
        <f t="shared" si="3"/>
        <v>#DIV/0!</v>
      </c>
    </row>
    <row r="64" spans="1:3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40"/>
      <c r="W64" s="39"/>
      <c r="X64" s="39"/>
      <c r="Y64" s="39"/>
      <c r="Z64" s="39"/>
      <c r="AA64" s="39"/>
      <c r="AB64" s="39"/>
      <c r="AC64" s="39"/>
    </row>
    <row r="65" spans="1:29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40"/>
      <c r="W65" s="39"/>
      <c r="X65" s="39"/>
      <c r="Y65" s="39"/>
      <c r="Z65" s="39"/>
      <c r="AA65" s="39"/>
      <c r="AB65" s="39"/>
      <c r="AC65" s="39"/>
    </row>
    <row r="66" spans="1:29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40"/>
      <c r="W66" s="39"/>
      <c r="X66" s="39"/>
      <c r="Y66" s="39"/>
      <c r="Z66" s="39"/>
      <c r="AA66" s="39"/>
      <c r="AB66" s="39"/>
      <c r="AC66" s="39"/>
    </row>
    <row r="67" spans="1:29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40"/>
      <c r="W67" s="39"/>
      <c r="X67" s="39"/>
      <c r="Y67" s="39"/>
      <c r="Z67" s="39"/>
      <c r="AA67" s="39"/>
      <c r="AB67" s="39"/>
      <c r="AC67" s="39"/>
    </row>
    <row r="68" spans="1:29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40"/>
      <c r="W68" s="39"/>
      <c r="X68" s="39"/>
      <c r="Y68" s="39"/>
      <c r="Z68" s="39"/>
      <c r="AA68" s="39"/>
      <c r="AB68" s="39"/>
      <c r="AC68" s="39"/>
    </row>
    <row r="69" spans="1:29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40"/>
      <c r="W69" s="39"/>
      <c r="X69" s="39"/>
      <c r="Y69" s="39"/>
      <c r="Z69" s="39"/>
      <c r="AA69" s="39"/>
      <c r="AB69" s="39"/>
      <c r="AC69" s="39"/>
    </row>
    <row r="70" spans="1:29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40"/>
      <c r="W70" s="39"/>
      <c r="X70" s="39"/>
      <c r="Y70" s="39"/>
      <c r="Z70" s="39"/>
      <c r="AA70" s="39"/>
      <c r="AB70" s="39"/>
      <c r="AC70" s="39"/>
    </row>
    <row r="71" spans="1:29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40"/>
      <c r="W71" s="39"/>
      <c r="X71" s="39"/>
      <c r="Y71" s="39"/>
      <c r="Z71" s="39"/>
      <c r="AA71" s="39"/>
      <c r="AB71" s="39"/>
      <c r="AC71" s="39"/>
    </row>
    <row r="72" spans="1:29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40"/>
      <c r="W72" s="39"/>
      <c r="X72" s="39"/>
      <c r="Y72" s="39"/>
      <c r="Z72" s="39"/>
      <c r="AA72" s="39"/>
      <c r="AB72" s="39"/>
      <c r="AC72" s="39"/>
    </row>
    <row r="73" spans="1:29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40"/>
      <c r="W73" s="39"/>
      <c r="X73" s="39"/>
      <c r="Y73" s="39"/>
      <c r="Z73" s="39"/>
      <c r="AA73" s="39"/>
      <c r="AB73" s="39"/>
      <c r="AC73" s="39"/>
    </row>
    <row r="74" spans="1:29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40"/>
      <c r="W74" s="39"/>
      <c r="X74" s="39"/>
      <c r="Y74" s="39"/>
      <c r="Z74" s="39"/>
      <c r="AA74" s="39"/>
      <c r="AB74" s="39"/>
      <c r="AC74" s="39"/>
    </row>
    <row r="75" spans="1:29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40"/>
      <c r="W75" s="39"/>
      <c r="X75" s="39"/>
      <c r="Y75" s="39"/>
      <c r="Z75" s="39"/>
      <c r="AA75" s="39"/>
      <c r="AB75" s="39"/>
      <c r="AC75" s="39"/>
    </row>
    <row r="76" spans="1:29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40"/>
      <c r="W76" s="39"/>
      <c r="X76" s="39"/>
      <c r="Y76" s="39"/>
      <c r="Z76" s="39"/>
      <c r="AA76" s="39"/>
      <c r="AB76" s="39"/>
      <c r="AC76" s="39"/>
    </row>
    <row r="77" spans="1:29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40"/>
      <c r="W77" s="39"/>
      <c r="X77" s="39"/>
      <c r="Y77" s="39"/>
      <c r="Z77" s="39"/>
      <c r="AA77" s="39"/>
      <c r="AB77" s="39"/>
      <c r="AC77" s="39"/>
    </row>
    <row r="78" spans="1:29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40"/>
      <c r="W78" s="39"/>
      <c r="X78" s="39"/>
      <c r="Y78" s="39"/>
      <c r="Z78" s="39"/>
      <c r="AA78" s="39"/>
      <c r="AB78" s="39"/>
      <c r="AC78" s="39"/>
    </row>
    <row r="79" spans="1:29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40"/>
      <c r="W79" s="39"/>
      <c r="X79" s="39"/>
      <c r="Y79" s="39"/>
      <c r="Z79" s="39"/>
      <c r="AA79" s="39"/>
      <c r="AB79" s="39"/>
      <c r="AC79" s="39"/>
    </row>
    <row r="80" spans="1:29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40"/>
      <c r="W80" s="39"/>
      <c r="X80" s="39"/>
      <c r="Y80" s="39"/>
      <c r="Z80" s="39"/>
      <c r="AA80" s="39"/>
      <c r="AB80" s="39"/>
      <c r="AC80" s="39"/>
    </row>
    <row r="81" spans="1:29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40"/>
      <c r="W81" s="39"/>
      <c r="X81" s="39"/>
      <c r="Y81" s="39"/>
      <c r="Z81" s="39"/>
      <c r="AA81" s="39"/>
      <c r="AB81" s="39"/>
      <c r="AC81" s="39"/>
    </row>
    <row r="82" spans="1:29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40"/>
      <c r="W82" s="39"/>
      <c r="X82" s="39"/>
      <c r="Y82" s="39"/>
      <c r="Z82" s="39"/>
      <c r="AA82" s="39"/>
      <c r="AB82" s="39"/>
      <c r="AC82" s="39"/>
    </row>
    <row r="83" spans="1:29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40"/>
      <c r="W83" s="39"/>
      <c r="X83" s="39"/>
      <c r="Y83" s="39"/>
      <c r="Z83" s="39"/>
      <c r="AA83" s="39"/>
      <c r="AB83" s="39"/>
      <c r="AC83" s="39"/>
    </row>
    <row r="84" spans="1:29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40"/>
      <c r="W84" s="39"/>
      <c r="X84" s="39"/>
      <c r="Y84" s="39"/>
      <c r="Z84" s="39"/>
      <c r="AA84" s="39"/>
      <c r="AB84" s="39"/>
      <c r="AC84" s="39"/>
    </row>
    <row r="85" spans="1:29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40"/>
      <c r="W85" s="39"/>
      <c r="X85" s="39"/>
      <c r="Y85" s="39"/>
      <c r="Z85" s="39"/>
      <c r="AA85" s="39"/>
      <c r="AB85" s="39"/>
      <c r="AC85" s="39"/>
    </row>
    <row r="86" spans="1:29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40"/>
      <c r="W86" s="39"/>
      <c r="X86" s="39"/>
      <c r="Y86" s="39"/>
      <c r="Z86" s="39"/>
      <c r="AA86" s="39"/>
      <c r="AB86" s="39"/>
      <c r="AC86" s="39"/>
    </row>
    <row r="87" spans="1:29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40"/>
      <c r="W87" s="39"/>
      <c r="X87" s="39"/>
      <c r="Y87" s="39"/>
      <c r="Z87" s="39"/>
      <c r="AA87" s="39"/>
      <c r="AB87" s="39"/>
      <c r="AC87" s="39"/>
    </row>
    <row r="88" spans="1:29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40"/>
      <c r="W88" s="39"/>
      <c r="X88" s="39"/>
      <c r="Y88" s="39"/>
      <c r="Z88" s="39"/>
      <c r="AA88" s="39"/>
      <c r="AB88" s="39"/>
      <c r="AC88" s="39"/>
    </row>
    <row r="89" spans="1:29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40"/>
      <c r="W89" s="39"/>
      <c r="X89" s="39"/>
      <c r="Y89" s="39"/>
      <c r="Z89" s="39"/>
      <c r="AA89" s="39"/>
      <c r="AB89" s="39"/>
      <c r="AC89" s="39"/>
    </row>
    <row r="90" spans="1:29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40"/>
      <c r="W90" s="39"/>
      <c r="X90" s="39"/>
      <c r="Y90" s="39"/>
      <c r="Z90" s="39"/>
      <c r="AA90" s="39"/>
      <c r="AB90" s="39"/>
      <c r="AC90" s="39"/>
    </row>
    <row r="91" spans="1:29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40"/>
      <c r="W91" s="39"/>
      <c r="X91" s="39"/>
      <c r="Y91" s="39"/>
      <c r="Z91" s="39"/>
      <c r="AA91" s="39"/>
      <c r="AB91" s="39"/>
      <c r="AC91" s="39"/>
    </row>
    <row r="92" spans="1:29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40"/>
      <c r="W92" s="39"/>
      <c r="X92" s="39"/>
      <c r="Y92" s="39"/>
      <c r="Z92" s="39"/>
      <c r="AA92" s="39"/>
      <c r="AB92" s="39"/>
      <c r="AC92" s="39"/>
    </row>
    <row r="93" spans="1:29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40"/>
      <c r="W93" s="39"/>
      <c r="X93" s="39"/>
      <c r="Y93" s="39"/>
      <c r="Z93" s="39"/>
      <c r="AA93" s="39"/>
      <c r="AB93" s="39"/>
      <c r="AC93" s="39"/>
    </row>
    <row r="94" spans="1:29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40"/>
      <c r="W94" s="39"/>
      <c r="X94" s="39"/>
      <c r="Y94" s="39"/>
      <c r="Z94" s="39"/>
      <c r="AA94" s="39"/>
      <c r="AB94" s="39"/>
      <c r="AC94" s="39"/>
    </row>
    <row r="95" spans="1:29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40"/>
      <c r="W95" s="39"/>
      <c r="X95" s="39"/>
      <c r="Y95" s="39"/>
      <c r="Z95" s="39"/>
      <c r="AA95" s="39"/>
      <c r="AB95" s="39"/>
      <c r="AC95" s="39"/>
    </row>
    <row r="96" spans="1:29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40"/>
      <c r="W96" s="39"/>
      <c r="X96" s="39"/>
      <c r="Y96" s="39"/>
      <c r="Z96" s="39"/>
      <c r="AA96" s="39"/>
      <c r="AB96" s="39"/>
      <c r="AC96" s="39"/>
    </row>
    <row r="97" spans="1:29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40"/>
      <c r="W97" s="39"/>
      <c r="X97" s="39"/>
      <c r="Y97" s="39"/>
      <c r="Z97" s="39"/>
      <c r="AA97" s="39"/>
      <c r="AB97" s="39"/>
      <c r="AC97" s="39"/>
    </row>
    <row r="98" spans="1:29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40"/>
      <c r="W98" s="39"/>
      <c r="X98" s="39"/>
      <c r="Y98" s="39"/>
      <c r="Z98" s="39"/>
      <c r="AA98" s="39"/>
      <c r="AB98" s="39"/>
      <c r="AC98" s="39"/>
    </row>
    <row r="99" spans="1:29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40"/>
      <c r="W99" s="39"/>
      <c r="X99" s="39"/>
      <c r="Y99" s="39"/>
      <c r="Z99" s="39"/>
      <c r="AA99" s="39"/>
      <c r="AB99" s="39"/>
      <c r="AC99" s="39"/>
    </row>
    <row r="100" spans="1:29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40"/>
      <c r="W100" s="39"/>
      <c r="X100" s="39"/>
      <c r="Y100" s="39"/>
      <c r="Z100" s="39"/>
      <c r="AA100" s="39"/>
      <c r="AB100" s="39"/>
      <c r="AC100" s="39"/>
    </row>
    <row r="101" spans="1:29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40"/>
      <c r="W101" s="39"/>
      <c r="X101" s="39"/>
      <c r="Y101" s="39"/>
      <c r="Z101" s="39"/>
      <c r="AA101" s="39"/>
      <c r="AB101" s="39"/>
      <c r="AC101" s="39"/>
    </row>
    <row r="102" spans="1:29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40"/>
      <c r="W102" s="39"/>
      <c r="X102" s="39"/>
      <c r="Y102" s="39"/>
      <c r="Z102" s="39"/>
      <c r="AA102" s="39"/>
      <c r="AB102" s="39"/>
      <c r="AC102" s="39"/>
    </row>
    <row r="103" spans="1:29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40"/>
      <c r="W103" s="39"/>
      <c r="X103" s="39"/>
      <c r="Y103" s="39"/>
      <c r="Z103" s="39"/>
      <c r="AA103" s="39"/>
      <c r="AB103" s="39"/>
      <c r="AC103" s="39"/>
    </row>
    <row r="104" spans="1:29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40"/>
      <c r="W104" s="39"/>
      <c r="X104" s="39"/>
      <c r="Y104" s="39"/>
      <c r="Z104" s="39"/>
      <c r="AA104" s="39"/>
      <c r="AB104" s="39"/>
      <c r="AC104" s="39"/>
    </row>
    <row r="105" spans="1:29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40"/>
      <c r="W105" s="39"/>
      <c r="X105" s="39"/>
      <c r="Y105" s="39"/>
      <c r="Z105" s="39"/>
      <c r="AA105" s="39"/>
      <c r="AB105" s="39"/>
      <c r="AC105" s="39"/>
    </row>
    <row r="106" spans="1:29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40"/>
      <c r="W106" s="39"/>
      <c r="X106" s="39"/>
      <c r="Y106" s="39"/>
      <c r="Z106" s="39"/>
      <c r="AA106" s="39"/>
      <c r="AB106" s="39"/>
      <c r="AC106" s="39"/>
    </row>
    <row r="107" spans="1:29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40"/>
      <c r="W107" s="39"/>
      <c r="X107" s="39"/>
      <c r="Y107" s="39"/>
      <c r="Z107" s="39"/>
      <c r="AA107" s="39"/>
      <c r="AB107" s="39"/>
      <c r="AC107" s="39"/>
    </row>
    <row r="108" spans="1:29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40"/>
      <c r="W108" s="39"/>
      <c r="X108" s="39"/>
      <c r="Y108" s="39"/>
      <c r="Z108" s="39"/>
      <c r="AA108" s="39"/>
      <c r="AB108" s="39"/>
      <c r="AC108" s="39"/>
    </row>
    <row r="109" spans="1:29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40"/>
      <c r="W109" s="39"/>
      <c r="X109" s="39"/>
      <c r="Y109" s="39"/>
      <c r="Z109" s="39"/>
      <c r="AA109" s="39"/>
      <c r="AB109" s="39"/>
      <c r="AC109" s="39"/>
    </row>
    <row r="110" spans="1:29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40"/>
      <c r="W110" s="39"/>
      <c r="X110" s="39"/>
      <c r="Y110" s="39"/>
      <c r="Z110" s="39"/>
      <c r="AA110" s="39"/>
      <c r="AB110" s="39"/>
      <c r="AC110" s="39"/>
    </row>
    <row r="111" spans="1:29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40"/>
      <c r="W111" s="39"/>
      <c r="X111" s="39"/>
      <c r="Y111" s="39"/>
      <c r="Z111" s="39"/>
      <c r="AA111" s="39"/>
      <c r="AB111" s="39"/>
      <c r="AC111" s="39"/>
    </row>
    <row r="112" spans="1:29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40"/>
      <c r="W112" s="39"/>
      <c r="X112" s="39"/>
      <c r="Y112" s="39"/>
      <c r="Z112" s="39"/>
      <c r="AA112" s="39"/>
      <c r="AB112" s="39"/>
      <c r="AC112" s="39"/>
    </row>
    <row r="113" spans="1:29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40"/>
      <c r="W113" s="39"/>
      <c r="X113" s="39"/>
      <c r="Y113" s="39"/>
      <c r="Z113" s="39"/>
      <c r="AA113" s="39"/>
      <c r="AB113" s="39"/>
      <c r="AC113" s="39"/>
    </row>
    <row r="114" spans="1:29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40"/>
      <c r="W114" s="39"/>
      <c r="X114" s="39"/>
      <c r="Y114" s="39"/>
      <c r="Z114" s="39"/>
      <c r="AA114" s="39"/>
      <c r="AB114" s="39"/>
      <c r="AC114" s="39"/>
    </row>
    <row r="115" spans="1:29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40"/>
      <c r="W115" s="39"/>
      <c r="X115" s="39"/>
      <c r="Y115" s="39"/>
      <c r="Z115" s="39"/>
      <c r="AA115" s="39"/>
      <c r="AB115" s="39"/>
      <c r="AC115" s="39"/>
    </row>
    <row r="116" spans="1:29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40"/>
      <c r="W116" s="39"/>
      <c r="X116" s="39"/>
      <c r="Y116" s="39"/>
      <c r="Z116" s="39"/>
      <c r="AA116" s="39"/>
      <c r="AB116" s="39"/>
      <c r="AC116" s="39"/>
    </row>
    <row r="117" spans="1:29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40"/>
      <c r="W117" s="39"/>
      <c r="X117" s="39"/>
      <c r="Y117" s="39"/>
      <c r="Z117" s="39"/>
      <c r="AA117" s="39"/>
      <c r="AB117" s="39"/>
      <c r="AC117" s="39"/>
    </row>
    <row r="118" spans="1:29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40"/>
      <c r="W118" s="39"/>
      <c r="X118" s="39"/>
      <c r="Y118" s="39"/>
      <c r="Z118" s="39"/>
      <c r="AA118" s="39"/>
      <c r="AB118" s="39"/>
      <c r="AC118" s="39"/>
    </row>
    <row r="119" spans="1:29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40"/>
      <c r="W119" s="39"/>
      <c r="X119" s="39"/>
      <c r="Y119" s="39"/>
      <c r="Z119" s="39"/>
      <c r="AA119" s="39"/>
      <c r="AB119" s="39"/>
      <c r="AC119" s="39"/>
    </row>
    <row r="120" spans="1:29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40"/>
      <c r="W120" s="39"/>
      <c r="X120" s="39"/>
      <c r="Y120" s="39"/>
      <c r="Z120" s="39"/>
      <c r="AA120" s="39"/>
      <c r="AB120" s="39"/>
      <c r="AC120" s="39"/>
    </row>
    <row r="121" spans="1:29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40"/>
      <c r="W121" s="39"/>
      <c r="X121" s="39"/>
      <c r="Y121" s="39"/>
      <c r="Z121" s="39"/>
      <c r="AA121" s="39"/>
      <c r="AB121" s="39"/>
      <c r="AC121" s="39"/>
    </row>
    <row r="122" spans="1:29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40"/>
      <c r="W122" s="39"/>
      <c r="X122" s="39"/>
      <c r="Y122" s="39"/>
      <c r="Z122" s="39"/>
      <c r="AA122" s="39"/>
      <c r="AB122" s="39"/>
      <c r="AC122" s="39"/>
    </row>
    <row r="123" spans="1:29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40"/>
      <c r="W123" s="39"/>
      <c r="X123" s="39"/>
      <c r="Y123" s="39"/>
      <c r="Z123" s="39"/>
      <c r="AA123" s="39"/>
      <c r="AB123" s="39"/>
      <c r="AC123" s="39"/>
    </row>
    <row r="124" spans="1:29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40"/>
      <c r="W124" s="39"/>
      <c r="X124" s="39"/>
      <c r="Y124" s="39"/>
      <c r="Z124" s="39"/>
      <c r="AA124" s="39"/>
      <c r="AB124" s="39"/>
      <c r="AC124" s="39"/>
    </row>
    <row r="125" spans="1:29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40"/>
      <c r="W125" s="39"/>
      <c r="X125" s="39"/>
      <c r="Y125" s="39"/>
      <c r="Z125" s="39"/>
      <c r="AA125" s="39"/>
      <c r="AB125" s="39"/>
      <c r="AC125" s="39"/>
    </row>
    <row r="126" spans="1:29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40"/>
      <c r="W126" s="39"/>
      <c r="X126" s="39"/>
      <c r="Y126" s="39"/>
      <c r="Z126" s="39"/>
      <c r="AA126" s="39"/>
      <c r="AB126" s="39"/>
      <c r="AC126" s="39"/>
    </row>
    <row r="127" spans="1:29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40"/>
      <c r="W127" s="39"/>
      <c r="X127" s="39"/>
      <c r="Y127" s="39"/>
      <c r="Z127" s="39"/>
      <c r="AA127" s="39"/>
      <c r="AB127" s="39"/>
      <c r="AC127" s="39"/>
    </row>
    <row r="128" spans="1:29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40"/>
      <c r="W128" s="39"/>
      <c r="X128" s="39"/>
      <c r="Y128" s="39"/>
      <c r="Z128" s="39"/>
      <c r="AA128" s="39"/>
      <c r="AB128" s="39"/>
      <c r="AC128" s="39"/>
    </row>
    <row r="129" spans="1:29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40"/>
      <c r="W129" s="39"/>
      <c r="X129" s="39"/>
      <c r="Y129" s="39"/>
      <c r="Z129" s="39"/>
      <c r="AA129" s="39"/>
      <c r="AB129" s="39"/>
      <c r="AC129" s="39"/>
    </row>
    <row r="130" spans="1:29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40"/>
      <c r="W130" s="39"/>
      <c r="X130" s="39"/>
      <c r="Y130" s="39"/>
      <c r="Z130" s="39"/>
      <c r="AA130" s="39"/>
      <c r="AB130" s="39"/>
      <c r="AC130" s="39"/>
    </row>
    <row r="131" spans="1:29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40"/>
      <c r="W131" s="39"/>
      <c r="X131" s="39"/>
      <c r="Y131" s="39"/>
      <c r="Z131" s="39"/>
      <c r="AA131" s="39"/>
      <c r="AB131" s="39"/>
      <c r="AC131" s="39"/>
    </row>
    <row r="132" spans="1:29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40"/>
      <c r="W132" s="39"/>
      <c r="X132" s="39"/>
      <c r="Y132" s="39"/>
      <c r="Z132" s="39"/>
      <c r="AA132" s="39"/>
      <c r="AB132" s="39"/>
      <c r="AC132" s="39"/>
    </row>
    <row r="133" spans="1:29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40"/>
      <c r="W133" s="39"/>
      <c r="X133" s="39"/>
      <c r="Y133" s="39"/>
      <c r="Z133" s="39"/>
      <c r="AA133" s="39"/>
      <c r="AB133" s="39"/>
      <c r="AC133" s="39"/>
    </row>
    <row r="134" spans="1:29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40"/>
      <c r="W134" s="39"/>
      <c r="X134" s="39"/>
      <c r="Y134" s="39"/>
      <c r="Z134" s="39"/>
      <c r="AA134" s="39"/>
      <c r="AB134" s="39"/>
      <c r="AC134" s="39"/>
    </row>
    <row r="135" spans="1:29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40"/>
      <c r="W135" s="39"/>
      <c r="X135" s="39"/>
      <c r="Y135" s="39"/>
      <c r="Z135" s="39"/>
      <c r="AA135" s="39"/>
      <c r="AB135" s="39"/>
      <c r="AC135" s="39"/>
    </row>
    <row r="136" spans="1:29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40"/>
      <c r="W136" s="39"/>
      <c r="X136" s="39"/>
      <c r="Y136" s="39"/>
      <c r="Z136" s="39"/>
      <c r="AA136" s="39"/>
      <c r="AB136" s="39"/>
      <c r="AC136" s="39"/>
    </row>
    <row r="137" spans="1:29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40"/>
      <c r="W137" s="39"/>
      <c r="X137" s="39"/>
      <c r="Y137" s="39"/>
      <c r="Z137" s="39"/>
      <c r="AA137" s="39"/>
      <c r="AB137" s="39"/>
      <c r="AC137" s="39"/>
    </row>
    <row r="138" spans="1:29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40"/>
      <c r="W138" s="39"/>
      <c r="X138" s="39"/>
      <c r="Y138" s="39"/>
      <c r="Z138" s="39"/>
      <c r="AA138" s="39"/>
      <c r="AB138" s="39"/>
      <c r="AC138" s="39"/>
    </row>
    <row r="139" spans="1:29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40"/>
      <c r="W139" s="39"/>
      <c r="X139" s="39"/>
      <c r="Y139" s="39"/>
      <c r="Z139" s="39"/>
      <c r="AA139" s="39"/>
      <c r="AB139" s="39"/>
      <c r="AC139" s="39"/>
    </row>
    <row r="140" spans="1:29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40"/>
      <c r="W140" s="39"/>
      <c r="X140" s="39"/>
      <c r="Y140" s="39"/>
      <c r="Z140" s="39"/>
      <c r="AA140" s="39"/>
      <c r="AB140" s="39"/>
      <c r="AC140" s="39"/>
    </row>
    <row r="141" spans="1:29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40"/>
      <c r="W141" s="39"/>
      <c r="X141" s="39"/>
      <c r="Y141" s="39"/>
      <c r="Z141" s="39"/>
      <c r="AA141" s="39"/>
      <c r="AB141" s="39"/>
      <c r="AC141" s="39"/>
    </row>
    <row r="142" spans="1:29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40"/>
      <c r="W142" s="39"/>
      <c r="X142" s="39"/>
      <c r="Y142" s="39"/>
      <c r="Z142" s="39"/>
      <c r="AA142" s="39"/>
      <c r="AB142" s="39"/>
      <c r="AC142" s="39"/>
    </row>
    <row r="143" spans="1:29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40"/>
      <c r="W143" s="39"/>
      <c r="X143" s="39"/>
      <c r="Y143" s="39"/>
      <c r="Z143" s="39"/>
      <c r="AA143" s="39"/>
      <c r="AB143" s="39"/>
      <c r="AC143" s="39"/>
    </row>
    <row r="144" spans="1:29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40"/>
      <c r="W144" s="39"/>
      <c r="X144" s="39"/>
      <c r="Y144" s="39"/>
      <c r="Z144" s="39"/>
      <c r="AA144" s="39"/>
      <c r="AB144" s="39"/>
      <c r="AC144" s="39"/>
    </row>
    <row r="145" spans="1:29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40"/>
      <c r="W145" s="39"/>
      <c r="X145" s="39"/>
      <c r="Y145" s="39"/>
      <c r="Z145" s="39"/>
      <c r="AA145" s="39"/>
      <c r="AB145" s="39"/>
      <c r="AC145" s="39"/>
    </row>
    <row r="146" spans="1:29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40"/>
      <c r="W146" s="39"/>
      <c r="X146" s="39"/>
      <c r="Y146" s="39"/>
      <c r="Z146" s="39"/>
      <c r="AA146" s="39"/>
      <c r="AB146" s="39"/>
      <c r="AC146" s="39"/>
    </row>
    <row r="147" spans="1:29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40"/>
      <c r="W147" s="39"/>
      <c r="X147" s="39"/>
      <c r="Y147" s="39"/>
      <c r="Z147" s="39"/>
      <c r="AA147" s="39"/>
      <c r="AB147" s="39"/>
      <c r="AC147" s="39"/>
    </row>
    <row r="148" spans="1:29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40"/>
      <c r="W148" s="39"/>
      <c r="X148" s="39"/>
      <c r="Y148" s="39"/>
      <c r="Z148" s="39"/>
      <c r="AA148" s="39"/>
      <c r="AB148" s="39"/>
      <c r="AC148" s="39"/>
    </row>
    <row r="149" spans="1:29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40"/>
      <c r="W149" s="39"/>
      <c r="X149" s="39"/>
      <c r="Y149" s="39"/>
      <c r="Z149" s="39"/>
      <c r="AA149" s="39"/>
      <c r="AB149" s="39"/>
      <c r="AC149" s="39"/>
    </row>
    <row r="150" spans="1:29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40"/>
      <c r="W150" s="39"/>
      <c r="X150" s="39"/>
      <c r="Y150" s="39"/>
      <c r="Z150" s="39"/>
      <c r="AA150" s="39"/>
      <c r="AB150" s="39"/>
      <c r="AC150" s="39"/>
    </row>
    <row r="151" spans="1:29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40"/>
      <c r="W151" s="39"/>
      <c r="X151" s="39"/>
      <c r="Y151" s="39"/>
      <c r="Z151" s="39"/>
      <c r="AA151" s="39"/>
      <c r="AB151" s="39"/>
      <c r="AC151" s="39"/>
    </row>
    <row r="152" spans="1:29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40"/>
      <c r="W152" s="39"/>
      <c r="X152" s="39"/>
      <c r="Y152" s="39"/>
      <c r="Z152" s="39"/>
      <c r="AA152" s="39"/>
      <c r="AB152" s="39"/>
      <c r="AC152" s="39"/>
    </row>
    <row r="153" spans="1:29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40"/>
      <c r="W153" s="39"/>
      <c r="X153" s="39"/>
      <c r="Y153" s="39"/>
      <c r="Z153" s="39"/>
      <c r="AA153" s="39"/>
      <c r="AB153" s="39"/>
      <c r="AC153" s="39"/>
    </row>
    <row r="154" spans="1:29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40"/>
      <c r="W154" s="39"/>
      <c r="X154" s="39"/>
      <c r="Y154" s="39"/>
      <c r="Z154" s="39"/>
      <c r="AA154" s="39"/>
      <c r="AB154" s="39"/>
      <c r="AC154" s="39"/>
    </row>
    <row r="155" spans="1:29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40"/>
      <c r="W155" s="39"/>
      <c r="X155" s="39"/>
      <c r="Y155" s="39"/>
      <c r="Z155" s="39"/>
      <c r="AA155" s="39"/>
      <c r="AB155" s="39"/>
      <c r="AC155" s="39"/>
    </row>
    <row r="156" spans="1:29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40"/>
      <c r="W156" s="39"/>
      <c r="X156" s="39"/>
      <c r="Y156" s="39"/>
      <c r="Z156" s="39"/>
      <c r="AA156" s="39"/>
      <c r="AB156" s="39"/>
      <c r="AC156" s="39"/>
    </row>
    <row r="157" spans="1:29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40"/>
      <c r="W157" s="39"/>
      <c r="X157" s="39"/>
      <c r="Y157" s="39"/>
      <c r="Z157" s="39"/>
      <c r="AA157" s="39"/>
      <c r="AB157" s="39"/>
      <c r="AC157" s="39"/>
    </row>
    <row r="158" spans="1:29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40"/>
      <c r="W158" s="39"/>
      <c r="X158" s="39"/>
      <c r="Y158" s="39"/>
      <c r="Z158" s="39"/>
      <c r="AA158" s="39"/>
      <c r="AB158" s="39"/>
      <c r="AC158" s="39"/>
    </row>
    <row r="159" spans="1:29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40"/>
      <c r="W159" s="39"/>
      <c r="X159" s="39"/>
      <c r="Y159" s="39"/>
      <c r="Z159" s="39"/>
      <c r="AA159" s="39"/>
      <c r="AB159" s="39"/>
      <c r="AC159" s="39"/>
    </row>
  </sheetData>
  <sheetProtection sheet="1" objects="1" scenarios="1"/>
  <mergeCells count="42">
    <mergeCell ref="A1:G2"/>
    <mergeCell ref="L1:W1"/>
    <mergeCell ref="I2:Y2"/>
    <mergeCell ref="A3:D3"/>
    <mergeCell ref="E3:I3"/>
    <mergeCell ref="J3:M3"/>
    <mergeCell ref="N3:P3"/>
    <mergeCell ref="R3:U3"/>
    <mergeCell ref="V3:Z3"/>
    <mergeCell ref="AA3:AC3"/>
    <mergeCell ref="A4:D4"/>
    <mergeCell ref="E4:I4"/>
    <mergeCell ref="J4:M4"/>
    <mergeCell ref="N4:P4"/>
    <mergeCell ref="R4:U4"/>
    <mergeCell ref="V4:Z4"/>
    <mergeCell ref="AA4:AC4"/>
    <mergeCell ref="AD5:AD6"/>
    <mergeCell ref="AE5:AE6"/>
    <mergeCell ref="AF5:AF6"/>
    <mergeCell ref="AD7:AD8"/>
    <mergeCell ref="AE7:AE8"/>
    <mergeCell ref="AF7:AF8"/>
    <mergeCell ref="AD9:AD10"/>
    <mergeCell ref="AE9:AE10"/>
    <mergeCell ref="AF9:AF10"/>
    <mergeCell ref="AD11:AD12"/>
    <mergeCell ref="AE11:AE12"/>
    <mergeCell ref="AF11:AF12"/>
    <mergeCell ref="AD13:AD14"/>
    <mergeCell ref="AE13:AE14"/>
    <mergeCell ref="AF13:AF14"/>
    <mergeCell ref="AD15:AD16"/>
    <mergeCell ref="AE15:AE16"/>
    <mergeCell ref="AF15:AF16"/>
    <mergeCell ref="AD32:AI32"/>
    <mergeCell ref="AD17:AD18"/>
    <mergeCell ref="AE17:AE18"/>
    <mergeCell ref="AF17:AF18"/>
    <mergeCell ref="AD19:AD20"/>
    <mergeCell ref="AE19:AE20"/>
    <mergeCell ref="AF19:AF20"/>
  </mergeCells>
  <conditionalFormatting sqref="A7:AC159">
    <cfRule type="expression" dxfId="0" priority="2">
      <formula>MOD( ROW(), 2) =0</formula>
    </cfRule>
  </conditionalFormatting>
  <dataValidations count="1">
    <dataValidation type="whole" allowBlank="1" showInputMessage="1" showErrorMessage="1" sqref="A7:AC159" xr:uid="{00000000-0002-0000-0600-000000000000}">
      <formula1>1</formula1>
      <formula2>4</formula2>
    </dataValidation>
  </dataValidations>
  <pageMargins left="0.25" right="0.25" top="0.75" bottom="0.75" header="0.3" footer="0.3"/>
  <pageSetup scale="5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Domain, IEQ Scores, &amp; eleot Avg</vt:lpstr>
      <vt:lpstr>Cultural Context Domain</vt:lpstr>
      <vt:lpstr>Leadership Capacity Domain</vt:lpstr>
      <vt:lpstr>Learning Capacity Domain</vt:lpstr>
      <vt:lpstr>Resource Capacity Domain</vt:lpstr>
      <vt:lpstr>Early Learning Standard 4</vt:lpstr>
      <vt:lpstr>eleot Worksheet</vt:lpstr>
      <vt:lpstr>'eleot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Peal</dc:creator>
  <cp:lastModifiedBy>Donnie Peal</cp:lastModifiedBy>
  <cp:lastPrinted>2018-02-06T18:47:41Z</cp:lastPrinted>
  <dcterms:created xsi:type="dcterms:W3CDTF">2018-02-06T17:09:58Z</dcterms:created>
  <dcterms:modified xsi:type="dcterms:W3CDTF">2022-08-03T13:48:48Z</dcterms:modified>
</cp:coreProperties>
</file>